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 tabRatio="872"/>
  </bookViews>
  <sheets>
    <sheet name="Leiested A" sheetId="2" r:id="rId1"/>
    <sheet name="Vitenskapelig utstyr" sheetId="4" r:id="rId2"/>
    <sheet name="Teknisk personell" sheetId="3" r:id="rId3"/>
    <sheet name="Prisberegning leiested A" sheetId="6" r:id="rId4"/>
    <sheet name="Prisliste leiested A" sheetId="7" r:id="rId5"/>
    <sheet name="LØSN.F. Leiested A" sheetId="8" r:id="rId6"/>
    <sheet name="LØSN.F. Vitenskapelig utstyr" sheetId="9" r:id="rId7"/>
    <sheet name="LØSN.F. Teknisk personell" sheetId="10" r:id="rId8"/>
    <sheet name="LØSN.F.Prisberegning leiested A" sheetId="11" r:id="rId9"/>
    <sheet name="LØSN.F. Prisliste leiested A" sheetId="12" r:id="rId10"/>
  </sheets>
  <calcPr calcId="145621"/>
</workbook>
</file>

<file path=xl/calcChain.xml><?xml version="1.0" encoding="utf-8"?>
<calcChain xmlns="http://schemas.openxmlformats.org/spreadsheetml/2006/main">
  <c r="F4" i="3" l="1"/>
  <c r="G4" i="3"/>
  <c r="G3" i="3"/>
  <c r="D12" i="4"/>
  <c r="B3" i="8" l="1"/>
  <c r="B3" i="2"/>
  <c r="F4" i="10"/>
  <c r="E3" i="10"/>
  <c r="G3" i="10" s="1"/>
  <c r="E2" i="10"/>
  <c r="G2" i="10" s="1"/>
  <c r="G4" i="10" s="1"/>
  <c r="B6" i="8" s="1"/>
  <c r="D11" i="9"/>
  <c r="D10" i="9"/>
  <c r="D9" i="9"/>
  <c r="D8" i="9"/>
  <c r="D7" i="9"/>
  <c r="D6" i="9"/>
  <c r="D5" i="9"/>
  <c r="D4" i="9"/>
  <c r="D3" i="9"/>
  <c r="D2" i="9"/>
  <c r="B4" i="11" s="1"/>
  <c r="B13" i="11" s="1"/>
  <c r="B15" i="8"/>
  <c r="B14" i="8"/>
  <c r="C26" i="11" s="1"/>
  <c r="B13" i="8"/>
  <c r="B19" i="11" l="1"/>
  <c r="B21" i="11" s="1"/>
  <c r="B6" i="12" s="1"/>
  <c r="C6" i="12" s="1"/>
  <c r="D12" i="9"/>
  <c r="B4" i="8" s="1"/>
  <c r="B7" i="8" s="1"/>
  <c r="B3" i="11" s="1"/>
  <c r="B5" i="11" s="1"/>
  <c r="B16" i="8"/>
  <c r="B14" i="11"/>
  <c r="B15" i="11" s="1"/>
  <c r="B26" i="11" l="1"/>
  <c r="D26" i="11" s="1"/>
  <c r="B5" i="12"/>
  <c r="C5" i="12" s="1"/>
  <c r="B9" i="11"/>
  <c r="C25" i="11"/>
  <c r="B7" i="11"/>
  <c r="B4" i="12" l="1"/>
  <c r="C4" i="12" s="1"/>
  <c r="B25" i="11"/>
  <c r="D25" i="11" s="1"/>
  <c r="D27" i="11" s="1"/>
  <c r="D28" i="11" s="1"/>
  <c r="B4" i="7" l="1"/>
  <c r="C4" i="7" s="1"/>
  <c r="B5" i="7"/>
  <c r="C5" i="7" s="1"/>
  <c r="B6" i="7"/>
  <c r="C6" i="7" s="1"/>
  <c r="G2" i="3" l="1"/>
  <c r="E3" i="3"/>
  <c r="E2" i="3"/>
  <c r="B6" i="2" l="1"/>
  <c r="D11" i="4"/>
  <c r="D10" i="4"/>
  <c r="D9" i="4"/>
  <c r="D8" i="4"/>
  <c r="D7" i="4"/>
  <c r="D6" i="4"/>
  <c r="D5" i="4"/>
  <c r="D4" i="4"/>
  <c r="D3" i="4"/>
  <c r="D2" i="4"/>
  <c r="C25" i="6" l="1"/>
  <c r="C26" i="6"/>
  <c r="B26" i="6"/>
  <c r="B4" i="2"/>
  <c r="B7" i="2" s="1"/>
  <c r="D28" i="6" l="1"/>
  <c r="D26" i="6"/>
  <c r="B25" i="6"/>
  <c r="D25" i="6" s="1"/>
  <c r="D27" i="6" s="1"/>
</calcChain>
</file>

<file path=xl/sharedStrings.xml><?xml version="1.0" encoding="utf-8"?>
<sst xmlns="http://schemas.openxmlformats.org/spreadsheetml/2006/main" count="142" uniqueCount="62">
  <si>
    <t>Arealkostnad</t>
  </si>
  <si>
    <t>Felles driftsmidler</t>
  </si>
  <si>
    <t>Teknisk støttepersonell</t>
  </si>
  <si>
    <t>Totale leiestedskostnader</t>
  </si>
  <si>
    <t>Kapasitet</t>
  </si>
  <si>
    <t>Åpningstid per dag (t)</t>
  </si>
  <si>
    <t>Vedlikeholdstid</t>
  </si>
  <si>
    <t>Ubrukt tid</t>
  </si>
  <si>
    <t>Kapasitet per år per instrument (t)</t>
  </si>
  <si>
    <t>Kapasitet per dag per instrument (t)</t>
  </si>
  <si>
    <t>Avskrivning vitenskapelig utstyr</t>
  </si>
  <si>
    <t>Kapasitet leiested A (t)</t>
  </si>
  <si>
    <t>Kapasitetsfastsettelse</t>
  </si>
  <si>
    <t>Totale kostnader ved leiested A</t>
  </si>
  <si>
    <t>Antall utstyrsenheter</t>
  </si>
  <si>
    <t>Utstyrsenhet</t>
  </si>
  <si>
    <t>Tilgangskostnad</t>
  </si>
  <si>
    <t>Avskrivninger 2013</t>
  </si>
  <si>
    <t>BFV</t>
  </si>
  <si>
    <t>Finansieringskilde</t>
  </si>
  <si>
    <t>Sum avskrivninger</t>
  </si>
  <si>
    <t>Utstyrets levetid</t>
  </si>
  <si>
    <t>Personressurser leiested A</t>
  </si>
  <si>
    <t>Tekniker 2</t>
  </si>
  <si>
    <t>Lønnstrinn</t>
  </si>
  <si>
    <t>Arbeidsplassats</t>
  </si>
  <si>
    <t>Tot lønnskost inkl sos</t>
  </si>
  <si>
    <t>Årsverk på leiested A</t>
  </si>
  <si>
    <t>Tot teknikerkostnad leiested A</t>
  </si>
  <si>
    <t>Tekniker 1</t>
  </si>
  <si>
    <t>Sum teknikerkostnader</t>
  </si>
  <si>
    <t>Inngangspris per time leiested A</t>
  </si>
  <si>
    <t>Totale kostnader</t>
  </si>
  <si>
    <t>Kostnader som prises særskilt</t>
  </si>
  <si>
    <t>Inngangspriskostnader</t>
  </si>
  <si>
    <t>Gjelder utstyrsenhet 1</t>
  </si>
  <si>
    <t>Timepris leiested A</t>
  </si>
  <si>
    <t>Tilleggspris for utstyrsenhet 1</t>
  </si>
  <si>
    <t>Kapasitet utstyr 1 (t)</t>
  </si>
  <si>
    <t>Restkostnad utstyr 1</t>
  </si>
  <si>
    <t>Timepris utstyr 1</t>
  </si>
  <si>
    <t>Kontroll</t>
  </si>
  <si>
    <t>Tilleggspris utstyr 1</t>
  </si>
  <si>
    <t>Timepris</t>
  </si>
  <si>
    <t>Inngangspris leiested A</t>
  </si>
  <si>
    <t>Leiestedets inntekt</t>
  </si>
  <si>
    <t>Sum leiestedsinntekter</t>
  </si>
  <si>
    <t>Forutsatt at all kapasitet er utnyttet</t>
  </si>
  <si>
    <t>Tilleggspris teknikerbistand</t>
  </si>
  <si>
    <t>Tot årsverkskostnad</t>
  </si>
  <si>
    <t>Kapasitet (t)</t>
  </si>
  <si>
    <t>Timepris teknikerbistand</t>
  </si>
  <si>
    <t>Tot årsverkskostnad tekniker</t>
  </si>
  <si>
    <t>lønnstrinn 54</t>
  </si>
  <si>
    <t>Priser for bruk av leiested A på timebasis</t>
  </si>
  <si>
    <t>Bidragsprosjekter</t>
  </si>
  <si>
    <t>Oppdragsprosjekter</t>
  </si>
  <si>
    <t>Tilleggspris utstyr 1 per time</t>
  </si>
  <si>
    <t>Tilleggspris teknikerbistand per time</t>
  </si>
  <si>
    <t>Avkastningsfaktor oppdrag</t>
  </si>
  <si>
    <t>500 kvm, kvm-pris er 2 695 kr inkl bygningsavskrivninger</t>
  </si>
  <si>
    <t>Inngangspris per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</si>
</sst>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_ ;_ * \-#,##0.000_ ;_ * &quot;-&quot;??_ ;_ @_ "/>
    <numFmt numFmtId="167" formatCode="&quot;kr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65" fontId="0" fillId="0" borderId="0" xfId="1" applyNumberFormat="1" applyFont="1"/>
    <xf numFmtId="9" fontId="0" fillId="0" borderId="0" xfId="2" applyFont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165" fontId="2" fillId="0" borderId="5" xfId="1" applyNumberFormat="1" applyFont="1" applyBorder="1"/>
    <xf numFmtId="0" fontId="0" fillId="0" borderId="5" xfId="0" applyBorder="1"/>
    <xf numFmtId="0" fontId="0" fillId="0" borderId="6" xfId="0" applyBorder="1"/>
    <xf numFmtId="165" fontId="2" fillId="0" borderId="8" xfId="1" applyNumberFormat="1" applyFont="1" applyBorder="1"/>
    <xf numFmtId="165" fontId="0" fillId="0" borderId="5" xfId="1" applyNumberFormat="1" applyFont="1" applyBorder="1"/>
    <xf numFmtId="0" fontId="2" fillId="0" borderId="6" xfId="0" applyFont="1" applyBorder="1"/>
    <xf numFmtId="165" fontId="0" fillId="0" borderId="3" xfId="1" applyNumberFormat="1" applyFont="1" applyBorder="1"/>
    <xf numFmtId="9" fontId="0" fillId="0" borderId="5" xfId="2" applyFont="1" applyBorder="1"/>
    <xf numFmtId="0" fontId="0" fillId="0" borderId="4" xfId="0" applyFill="1" applyBorder="1"/>
    <xf numFmtId="165" fontId="0" fillId="0" borderId="0" xfId="0" applyNumberFormat="1"/>
    <xf numFmtId="0" fontId="2" fillId="0" borderId="9" xfId="0" applyFont="1" applyBorder="1"/>
    <xf numFmtId="165" fontId="2" fillId="0" borderId="9" xfId="0" applyNumberFormat="1" applyFont="1" applyBorder="1"/>
    <xf numFmtId="0" fontId="2" fillId="0" borderId="7" xfId="0" applyFont="1" applyBorder="1"/>
    <xf numFmtId="165" fontId="1" fillId="0" borderId="0" xfId="1" applyNumberFormat="1" applyFont="1"/>
    <xf numFmtId="0" fontId="2" fillId="0" borderId="0" xfId="0" applyFont="1" applyBorder="1"/>
    <xf numFmtId="0" fontId="2" fillId="0" borderId="4" xfId="0" applyFont="1" applyBorder="1"/>
    <xf numFmtId="0" fontId="2" fillId="0" borderId="10" xfId="0" applyFont="1" applyFill="1" applyBorder="1"/>
    <xf numFmtId="166" fontId="2" fillId="0" borderId="11" xfId="1" applyNumberFormat="1" applyFont="1" applyBorder="1"/>
    <xf numFmtId="0" fontId="2" fillId="0" borderId="1" xfId="0" applyFont="1" applyBorder="1"/>
    <xf numFmtId="165" fontId="0" fillId="0" borderId="5" xfId="0" applyNumberFormat="1" applyBorder="1"/>
    <xf numFmtId="0" fontId="2" fillId="0" borderId="10" xfId="0" applyFont="1" applyBorder="1"/>
    <xf numFmtId="166" fontId="2" fillId="0" borderId="0" xfId="1" applyNumberFormat="1" applyFont="1" applyBorder="1"/>
    <xf numFmtId="164" fontId="2" fillId="0" borderId="9" xfId="0" applyNumberFormat="1" applyFont="1" applyBorder="1"/>
    <xf numFmtId="167" fontId="0" fillId="0" borderId="0" xfId="0" applyNumberFormat="1" applyBorder="1"/>
    <xf numFmtId="167" fontId="0" fillId="0" borderId="0" xfId="1" applyNumberFormat="1" applyFont="1" applyBorder="1"/>
    <xf numFmtId="167" fontId="0" fillId="0" borderId="7" xfId="0" applyNumberFormat="1" applyBorder="1"/>
    <xf numFmtId="167" fontId="0" fillId="0" borderId="7" xfId="1" applyNumberFormat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4" xfId="0" applyFill="1" applyBorder="1"/>
    <xf numFmtId="166" fontId="0" fillId="2" borderId="0" xfId="0" applyNumberFormat="1" applyFill="1" applyBorder="1"/>
    <xf numFmtId="165" fontId="0" fillId="2" borderId="0" xfId="1" applyNumberFormat="1" applyFont="1" applyFill="1" applyBorder="1"/>
    <xf numFmtId="165" fontId="0" fillId="2" borderId="5" xfId="1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5" fontId="2" fillId="2" borderId="8" xfId="0" applyNumberFormat="1" applyFont="1" applyFill="1" applyBorder="1"/>
    <xf numFmtId="165" fontId="0" fillId="3" borderId="5" xfId="1" applyNumberFormat="1" applyFont="1" applyFill="1" applyBorder="1"/>
    <xf numFmtId="0" fontId="0" fillId="3" borderId="5" xfId="0" applyFill="1" applyBorder="1"/>
    <xf numFmtId="165" fontId="2" fillId="3" borderId="8" xfId="1" applyNumberFormat="1" applyFont="1" applyFill="1" applyBorder="1"/>
    <xf numFmtId="165" fontId="2" fillId="3" borderId="5" xfId="1" applyNumberFormat="1" applyFont="1" applyFill="1" applyBorder="1"/>
    <xf numFmtId="166" fontId="2" fillId="3" borderId="11" xfId="1" applyNumberFormat="1" applyFont="1" applyFill="1" applyBorder="1"/>
    <xf numFmtId="165" fontId="0" fillId="3" borderId="5" xfId="0" applyNumberFormat="1" applyFill="1" applyBorder="1"/>
    <xf numFmtId="0" fontId="2" fillId="0" borderId="8" xfId="0" applyFont="1" applyBorder="1"/>
    <xf numFmtId="9" fontId="0" fillId="0" borderId="8" xfId="2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workbookViewId="0">
      <selection activeCell="B13" sqref="B13"/>
    </sheetView>
  </sheetViews>
  <sheetFormatPr baseColWidth="10" defaultColWidth="11.42578125" defaultRowHeight="15" x14ac:dyDescent="0.25"/>
  <cols>
    <col min="1" max="1" width="33.140625" bestFit="1" customWidth="1"/>
  </cols>
  <sheetData>
    <row r="2" spans="1:3" ht="18.75" x14ac:dyDescent="0.3">
      <c r="A2" s="4" t="s">
        <v>13</v>
      </c>
      <c r="B2" s="5"/>
    </row>
    <row r="3" spans="1:3" x14ac:dyDescent="0.25">
      <c r="A3" s="6" t="s">
        <v>0</v>
      </c>
      <c r="B3" s="11">
        <f>(500*2695)/1000</f>
        <v>1347.5</v>
      </c>
      <c r="C3" t="s">
        <v>60</v>
      </c>
    </row>
    <row r="4" spans="1:3" x14ac:dyDescent="0.25">
      <c r="A4" s="6" t="s">
        <v>10</v>
      </c>
      <c r="B4" s="11">
        <f>'Vitenskapelig utstyr'!D12</f>
        <v>2790</v>
      </c>
    </row>
    <row r="5" spans="1:3" x14ac:dyDescent="0.25">
      <c r="A5" s="6" t="s">
        <v>1</v>
      </c>
      <c r="B5" s="11">
        <v>3000</v>
      </c>
    </row>
    <row r="6" spans="1:3" x14ac:dyDescent="0.25">
      <c r="A6" s="6" t="s">
        <v>2</v>
      </c>
      <c r="B6" s="11">
        <f>'Teknisk personell'!G4</f>
        <v>1093.897016347948</v>
      </c>
    </row>
    <row r="7" spans="1:3" x14ac:dyDescent="0.25">
      <c r="A7" s="12" t="s">
        <v>3</v>
      </c>
      <c r="B7" s="10">
        <f>SUM(B3:B6)</f>
        <v>8231.397016347948</v>
      </c>
    </row>
    <row r="8" spans="1:3" x14ac:dyDescent="0.25">
      <c r="B8" s="2"/>
    </row>
    <row r="9" spans="1:3" ht="18.75" x14ac:dyDescent="0.3">
      <c r="A9" s="4" t="s">
        <v>12</v>
      </c>
      <c r="B9" s="13"/>
    </row>
    <row r="10" spans="1:3" x14ac:dyDescent="0.25">
      <c r="A10" s="6" t="s">
        <v>5</v>
      </c>
      <c r="B10" s="11">
        <v>10</v>
      </c>
    </row>
    <row r="11" spans="1:3" x14ac:dyDescent="0.25">
      <c r="A11" s="6" t="s">
        <v>6</v>
      </c>
      <c r="B11" s="14">
        <v>0.2</v>
      </c>
    </row>
    <row r="12" spans="1:3" x14ac:dyDescent="0.25">
      <c r="A12" s="6" t="s">
        <v>7</v>
      </c>
      <c r="B12" s="14">
        <v>0.3</v>
      </c>
    </row>
    <row r="13" spans="1:3" x14ac:dyDescent="0.25">
      <c r="A13" s="6" t="s">
        <v>9</v>
      </c>
      <c r="B13" s="44"/>
    </row>
    <row r="14" spans="1:3" x14ac:dyDescent="0.25">
      <c r="A14" s="6" t="s">
        <v>8</v>
      </c>
      <c r="B14" s="44"/>
    </row>
    <row r="15" spans="1:3" x14ac:dyDescent="0.25">
      <c r="A15" s="15" t="s">
        <v>14</v>
      </c>
      <c r="B15" s="45"/>
    </row>
    <row r="16" spans="1:3" x14ac:dyDescent="0.25">
      <c r="A16" s="12" t="s">
        <v>11</v>
      </c>
      <c r="B16" s="4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D6"/>
  <sheetViews>
    <sheetView workbookViewId="0"/>
  </sheetViews>
  <sheetFormatPr baseColWidth="10" defaultColWidth="11.42578125" defaultRowHeight="15" x14ac:dyDescent="0.25"/>
  <cols>
    <col min="1" max="1" width="37.7109375" bestFit="1" customWidth="1"/>
    <col min="2" max="2" width="16.7109375" bestFit="1" customWidth="1"/>
    <col min="3" max="3" width="18.7109375" bestFit="1" customWidth="1"/>
    <col min="4" max="4" width="25" bestFit="1" customWidth="1"/>
  </cols>
  <sheetData>
    <row r="2" spans="1:4" ht="18.75" x14ac:dyDescent="0.3">
      <c r="A2" s="52" t="s">
        <v>54</v>
      </c>
      <c r="B2" s="53"/>
      <c r="C2" s="53"/>
      <c r="D2" s="54"/>
    </row>
    <row r="3" spans="1:4" x14ac:dyDescent="0.25">
      <c r="A3" s="9"/>
      <c r="B3" s="19" t="s">
        <v>55</v>
      </c>
      <c r="C3" s="19" t="s">
        <v>56</v>
      </c>
      <c r="D3" s="50" t="s">
        <v>59</v>
      </c>
    </row>
    <row r="4" spans="1:4" x14ac:dyDescent="0.25">
      <c r="A4" s="6" t="s">
        <v>61</v>
      </c>
      <c r="B4" s="30">
        <f>('LØSN.F.Prisberegning leiested A'!B9)*1000</f>
        <v>550.19293288146605</v>
      </c>
      <c r="C4" s="31">
        <f>B4*(1+D4)</f>
        <v>577.70257952553936</v>
      </c>
      <c r="D4" s="14">
        <v>0.05</v>
      </c>
    </row>
    <row r="5" spans="1:4" x14ac:dyDescent="0.25">
      <c r="A5" s="6" t="s">
        <v>57</v>
      </c>
      <c r="B5" s="30">
        <f>('LØSN.F.Prisberegning leiested A'!B15)*1000</f>
        <v>829.91452991452991</v>
      </c>
      <c r="C5" s="31">
        <f t="shared" ref="C5:C6" si="0">B5*(1+D5)</f>
        <v>871.41025641025647</v>
      </c>
      <c r="D5" s="14">
        <v>0.05</v>
      </c>
    </row>
    <row r="6" spans="1:4" x14ac:dyDescent="0.25">
      <c r="A6" s="9" t="s">
        <v>58</v>
      </c>
      <c r="B6" s="32">
        <f>('LØSN.F.Prisberegning leiested A'!B21)*1000</f>
        <v>449.88248007696478</v>
      </c>
      <c r="C6" s="33">
        <f t="shared" si="0"/>
        <v>472.37660408081302</v>
      </c>
      <c r="D6" s="51">
        <v>0.05</v>
      </c>
    </row>
  </sheetData>
  <sheetProtection sheet="1" objects="1" scenarios="1"/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baseColWidth="10" defaultColWidth="11.42578125" defaultRowHeight="15" x14ac:dyDescent="0.25"/>
  <cols>
    <col min="1" max="1" width="14.140625" bestFit="1" customWidth="1"/>
    <col min="2" max="2" width="15.140625" bestFit="1" customWidth="1"/>
    <col min="3" max="3" width="15.85546875" bestFit="1" customWidth="1"/>
    <col min="4" max="4" width="17.7109375" bestFit="1" customWidth="1"/>
    <col min="5" max="5" width="17.28515625" bestFit="1" customWidth="1"/>
  </cols>
  <sheetData>
    <row r="1" spans="1:5" x14ac:dyDescent="0.25">
      <c r="A1" s="1" t="s">
        <v>15</v>
      </c>
      <c r="B1" s="1" t="s">
        <v>16</v>
      </c>
      <c r="C1" s="1" t="s">
        <v>21</v>
      </c>
      <c r="D1" s="1" t="s">
        <v>17</v>
      </c>
      <c r="E1" s="1" t="s">
        <v>19</v>
      </c>
    </row>
    <row r="2" spans="1:5" x14ac:dyDescent="0.25">
      <c r="A2">
        <v>1</v>
      </c>
      <c r="B2" s="2">
        <v>10000</v>
      </c>
      <c r="C2">
        <v>8</v>
      </c>
      <c r="D2" s="16">
        <f>B2/C2</f>
        <v>1250</v>
      </c>
      <c r="E2" t="s">
        <v>18</v>
      </c>
    </row>
    <row r="3" spans="1:5" x14ac:dyDescent="0.25">
      <c r="A3">
        <v>2</v>
      </c>
      <c r="B3" s="2">
        <v>1000</v>
      </c>
      <c r="C3">
        <v>4</v>
      </c>
      <c r="D3" s="16">
        <f t="shared" ref="D3:D11" si="0">B3/C3</f>
        <v>250</v>
      </c>
      <c r="E3" t="s">
        <v>18</v>
      </c>
    </row>
    <row r="4" spans="1:5" x14ac:dyDescent="0.25">
      <c r="A4">
        <v>3</v>
      </c>
      <c r="B4" s="2">
        <v>500</v>
      </c>
      <c r="C4">
        <v>4</v>
      </c>
      <c r="D4" s="16">
        <f t="shared" si="0"/>
        <v>125</v>
      </c>
      <c r="E4" t="s">
        <v>18</v>
      </c>
    </row>
    <row r="5" spans="1:5" x14ac:dyDescent="0.25">
      <c r="A5">
        <v>4</v>
      </c>
      <c r="B5" s="2">
        <v>3000</v>
      </c>
      <c r="C5">
        <v>8</v>
      </c>
      <c r="D5" s="16">
        <f t="shared" si="0"/>
        <v>375</v>
      </c>
      <c r="E5" t="s">
        <v>18</v>
      </c>
    </row>
    <row r="6" spans="1:5" x14ac:dyDescent="0.25">
      <c r="A6">
        <v>5</v>
      </c>
      <c r="B6" s="2">
        <v>900</v>
      </c>
      <c r="C6">
        <v>4</v>
      </c>
      <c r="D6" s="16">
        <f t="shared" si="0"/>
        <v>225</v>
      </c>
      <c r="E6" t="s">
        <v>18</v>
      </c>
    </row>
    <row r="7" spans="1:5" x14ac:dyDescent="0.25">
      <c r="A7">
        <v>6</v>
      </c>
      <c r="B7" s="2">
        <v>700</v>
      </c>
      <c r="C7">
        <v>4</v>
      </c>
      <c r="D7" s="16">
        <f t="shared" si="0"/>
        <v>175</v>
      </c>
      <c r="E7" t="s">
        <v>18</v>
      </c>
    </row>
    <row r="8" spans="1:5" x14ac:dyDescent="0.25">
      <c r="A8">
        <v>7</v>
      </c>
      <c r="B8" s="2">
        <v>350</v>
      </c>
      <c r="C8">
        <v>4</v>
      </c>
      <c r="D8" s="16">
        <f t="shared" si="0"/>
        <v>87.5</v>
      </c>
      <c r="E8" t="s">
        <v>18</v>
      </c>
    </row>
    <row r="9" spans="1:5" x14ac:dyDescent="0.25">
      <c r="A9">
        <v>8</v>
      </c>
      <c r="B9" s="2">
        <v>150</v>
      </c>
      <c r="C9">
        <v>4</v>
      </c>
      <c r="D9" s="16">
        <f t="shared" si="0"/>
        <v>37.5</v>
      </c>
      <c r="E9" t="s">
        <v>18</v>
      </c>
    </row>
    <row r="10" spans="1:5" x14ac:dyDescent="0.25">
      <c r="A10">
        <v>9</v>
      </c>
      <c r="B10" s="2">
        <v>260</v>
      </c>
      <c r="C10">
        <v>4</v>
      </c>
      <c r="D10" s="16">
        <f t="shared" si="0"/>
        <v>65</v>
      </c>
      <c r="E10" t="s">
        <v>18</v>
      </c>
    </row>
    <row r="11" spans="1:5" x14ac:dyDescent="0.25">
      <c r="A11">
        <v>10</v>
      </c>
      <c r="B11" s="2">
        <v>800</v>
      </c>
      <c r="C11">
        <v>4</v>
      </c>
      <c r="D11" s="16">
        <f t="shared" si="0"/>
        <v>200</v>
      </c>
      <c r="E11" t="s">
        <v>18</v>
      </c>
    </row>
    <row r="12" spans="1:5" x14ac:dyDescent="0.25">
      <c r="A12" s="17" t="s">
        <v>20</v>
      </c>
      <c r="B12" s="17"/>
      <c r="C12" s="17"/>
      <c r="D12" s="18">
        <f>SUM(D2:D11)</f>
        <v>2790</v>
      </c>
      <c r="E12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ColWidth="11.42578125" defaultRowHeight="15" x14ac:dyDescent="0.25"/>
  <cols>
    <col min="1" max="1" width="25" bestFit="1" customWidth="1"/>
    <col min="2" max="2" width="10.42578125" bestFit="1" customWidth="1"/>
    <col min="3" max="3" width="20" bestFit="1" customWidth="1"/>
    <col min="4" max="4" width="14.85546875" bestFit="1" customWidth="1"/>
    <col min="5" max="5" width="18.7109375" bestFit="1" customWidth="1"/>
    <col min="6" max="6" width="19.85546875" bestFit="1" customWidth="1"/>
    <col min="7" max="7" width="28.5703125" bestFit="1" customWidth="1"/>
  </cols>
  <sheetData>
    <row r="1" spans="1:7" x14ac:dyDescent="0.25">
      <c r="A1" s="19" t="s">
        <v>22</v>
      </c>
      <c r="B1" s="19" t="s">
        <v>24</v>
      </c>
      <c r="C1" s="19" t="s">
        <v>26</v>
      </c>
      <c r="D1" s="19" t="s">
        <v>25</v>
      </c>
      <c r="E1" s="19" t="s">
        <v>49</v>
      </c>
      <c r="F1" s="19" t="s">
        <v>27</v>
      </c>
      <c r="G1" s="19" t="s">
        <v>28</v>
      </c>
    </row>
    <row r="2" spans="1:7" x14ac:dyDescent="0.25">
      <c r="A2" t="s">
        <v>29</v>
      </c>
      <c r="B2">
        <v>54</v>
      </c>
      <c r="C2" s="2">
        <v>589.36900000000003</v>
      </c>
      <c r="D2" s="2">
        <v>143.03967756529866</v>
      </c>
      <c r="E2" s="2">
        <f>SUM(C2:D2)</f>
        <v>732.40867756529872</v>
      </c>
      <c r="F2" s="3">
        <v>1</v>
      </c>
      <c r="G2" s="20">
        <f>E2*F2</f>
        <v>732.40867756529872</v>
      </c>
    </row>
    <row r="3" spans="1:7" x14ac:dyDescent="0.25">
      <c r="A3" t="s">
        <v>23</v>
      </c>
      <c r="B3">
        <v>53</v>
      </c>
      <c r="C3" s="2">
        <v>579.93700000000001</v>
      </c>
      <c r="D3" s="2">
        <v>143.03967756529866</v>
      </c>
      <c r="E3" s="2">
        <f>SUM(C3:D3)</f>
        <v>722.9766775652987</v>
      </c>
      <c r="F3" s="3">
        <v>0.5</v>
      </c>
      <c r="G3" s="20">
        <f>E3*F3</f>
        <v>361.48833878264935</v>
      </c>
    </row>
    <row r="4" spans="1:7" x14ac:dyDescent="0.25">
      <c r="A4" s="17" t="s">
        <v>30</v>
      </c>
      <c r="B4" s="17"/>
      <c r="C4" s="17"/>
      <c r="D4" s="17"/>
      <c r="E4" s="17"/>
      <c r="F4" s="29">
        <f>SUM(F2:F3)</f>
        <v>1.5</v>
      </c>
      <c r="G4" s="18">
        <f>SUM(G2:G3)</f>
        <v>1093.897016347948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30" bestFit="1" customWidth="1"/>
    <col min="4" max="4" width="18.28515625" bestFit="1" customWidth="1"/>
  </cols>
  <sheetData>
    <row r="2" spans="1:2" ht="18.75" x14ac:dyDescent="0.3">
      <c r="A2" s="4" t="s">
        <v>31</v>
      </c>
      <c r="B2" s="13"/>
    </row>
    <row r="3" spans="1:2" x14ac:dyDescent="0.25">
      <c r="A3" s="6" t="s">
        <v>32</v>
      </c>
      <c r="B3" s="44"/>
    </row>
    <row r="4" spans="1:2" x14ac:dyDescent="0.25">
      <c r="A4" s="6" t="s">
        <v>33</v>
      </c>
      <c r="B4" s="44"/>
    </row>
    <row r="5" spans="1:2" x14ac:dyDescent="0.25">
      <c r="A5" s="22" t="s">
        <v>34</v>
      </c>
      <c r="B5" s="47"/>
    </row>
    <row r="6" spans="1:2" x14ac:dyDescent="0.25">
      <c r="A6" s="6"/>
      <c r="B6" s="8"/>
    </row>
    <row r="7" spans="1:2" x14ac:dyDescent="0.25">
      <c r="A7" s="22" t="s">
        <v>11</v>
      </c>
      <c r="B7" s="47"/>
    </row>
    <row r="8" spans="1:2" x14ac:dyDescent="0.25">
      <c r="A8" s="6"/>
      <c r="B8" s="8"/>
    </row>
    <row r="9" spans="1:2" ht="15.75" thickBot="1" x14ac:dyDescent="0.3">
      <c r="A9" s="23" t="s">
        <v>36</v>
      </c>
      <c r="B9" s="48"/>
    </row>
    <row r="12" spans="1:2" x14ac:dyDescent="0.25">
      <c r="A12" s="25" t="s">
        <v>37</v>
      </c>
      <c r="B12" s="5"/>
    </row>
    <row r="13" spans="1:2" x14ac:dyDescent="0.25">
      <c r="A13" s="6" t="s">
        <v>39</v>
      </c>
      <c r="B13" s="49"/>
    </row>
    <row r="14" spans="1:2" x14ac:dyDescent="0.25">
      <c r="A14" s="6" t="s">
        <v>38</v>
      </c>
      <c r="B14" s="44"/>
    </row>
    <row r="15" spans="1:2" ht="15.75" thickBot="1" x14ac:dyDescent="0.3">
      <c r="A15" s="27" t="s">
        <v>40</v>
      </c>
      <c r="B15" s="48"/>
    </row>
    <row r="16" spans="1:2" x14ac:dyDescent="0.25">
      <c r="A16" s="21"/>
      <c r="B16" s="28"/>
    </row>
    <row r="17" spans="1:5" x14ac:dyDescent="0.25">
      <c r="A17" s="21"/>
      <c r="B17" s="28"/>
    </row>
    <row r="18" spans="1:5" x14ac:dyDescent="0.25">
      <c r="A18" s="25" t="s">
        <v>48</v>
      </c>
      <c r="B18" s="5"/>
    </row>
    <row r="19" spans="1:5" x14ac:dyDescent="0.25">
      <c r="A19" s="6" t="s">
        <v>52</v>
      </c>
      <c r="B19" s="49"/>
    </row>
    <row r="20" spans="1:5" x14ac:dyDescent="0.25">
      <c r="A20" s="6" t="s">
        <v>50</v>
      </c>
      <c r="B20" s="44"/>
    </row>
    <row r="21" spans="1:5" ht="15.75" thickBot="1" x14ac:dyDescent="0.3">
      <c r="A21" s="27" t="s">
        <v>51</v>
      </c>
      <c r="B21" s="48"/>
    </row>
    <row r="24" spans="1:5" x14ac:dyDescent="0.25">
      <c r="A24" s="34" t="s">
        <v>41</v>
      </c>
      <c r="B24" s="35" t="s">
        <v>43</v>
      </c>
      <c r="C24" s="35" t="s">
        <v>4</v>
      </c>
      <c r="D24" s="36" t="s">
        <v>45</v>
      </c>
    </row>
    <row r="25" spans="1:5" x14ac:dyDescent="0.25">
      <c r="A25" s="37" t="s">
        <v>44</v>
      </c>
      <c r="B25" s="38">
        <f>B9</f>
        <v>0</v>
      </c>
      <c r="C25" s="39">
        <f>'Leiested A'!B16</f>
        <v>0</v>
      </c>
      <c r="D25" s="40">
        <f>C25*B25</f>
        <v>0</v>
      </c>
    </row>
    <row r="26" spans="1:5" x14ac:dyDescent="0.25">
      <c r="A26" s="37" t="s">
        <v>42</v>
      </c>
      <c r="B26" s="38">
        <f>B15</f>
        <v>0</v>
      </c>
      <c r="C26" s="39">
        <f>'Leiested A'!B14</f>
        <v>0</v>
      </c>
      <c r="D26" s="40">
        <f>C26*B26</f>
        <v>0</v>
      </c>
    </row>
    <row r="27" spans="1:5" x14ac:dyDescent="0.25">
      <c r="A27" s="41" t="s">
        <v>46</v>
      </c>
      <c r="B27" s="42"/>
      <c r="C27" s="42"/>
      <c r="D27" s="43">
        <f>SUM(D25:D26)</f>
        <v>0</v>
      </c>
      <c r="E27" t="s">
        <v>47</v>
      </c>
    </row>
    <row r="28" spans="1:5" x14ac:dyDescent="0.25">
      <c r="D28" s="16">
        <f>D27-'Leiested A'!B7</f>
        <v>-8231.397016347948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/>
  </sheetViews>
  <sheetFormatPr baseColWidth="10" defaultColWidth="11.42578125" defaultRowHeight="15" x14ac:dyDescent="0.25"/>
  <cols>
    <col min="1" max="1" width="37.7109375" bestFit="1" customWidth="1"/>
    <col min="2" max="2" width="16.7109375" bestFit="1" customWidth="1"/>
    <col min="3" max="3" width="18.7109375" bestFit="1" customWidth="1"/>
    <col min="4" max="4" width="25" bestFit="1" customWidth="1"/>
  </cols>
  <sheetData>
    <row r="2" spans="1:4" ht="18.75" x14ac:dyDescent="0.3">
      <c r="A2" s="52" t="s">
        <v>54</v>
      </c>
      <c r="B2" s="53"/>
      <c r="C2" s="53"/>
      <c r="D2" s="54"/>
    </row>
    <row r="3" spans="1:4" x14ac:dyDescent="0.25">
      <c r="A3" s="9"/>
      <c r="B3" s="19" t="s">
        <v>55</v>
      </c>
      <c r="C3" s="19" t="s">
        <v>56</v>
      </c>
      <c r="D3" s="50" t="s">
        <v>59</v>
      </c>
    </row>
    <row r="4" spans="1:4" x14ac:dyDescent="0.25">
      <c r="A4" s="6" t="s">
        <v>61</v>
      </c>
      <c r="B4" s="30">
        <f>('Prisberegning leiested A'!B9)*1000</f>
        <v>0</v>
      </c>
      <c r="C4" s="31">
        <f>B4*(1+D4)</f>
        <v>0</v>
      </c>
      <c r="D4" s="14">
        <v>0.05</v>
      </c>
    </row>
    <row r="5" spans="1:4" x14ac:dyDescent="0.25">
      <c r="A5" s="6" t="s">
        <v>57</v>
      </c>
      <c r="B5" s="30">
        <f>('Prisberegning leiested A'!B15)*1000</f>
        <v>0</v>
      </c>
      <c r="C5" s="31">
        <f t="shared" ref="C5:C6" si="0">B5*(1+D5)</f>
        <v>0</v>
      </c>
      <c r="D5" s="14">
        <v>0.05</v>
      </c>
    </row>
    <row r="6" spans="1:4" x14ac:dyDescent="0.25">
      <c r="A6" s="9" t="s">
        <v>58</v>
      </c>
      <c r="B6" s="32">
        <f>('Prisberegning leiested A'!B21)*1000</f>
        <v>0</v>
      </c>
      <c r="C6" s="33">
        <f t="shared" si="0"/>
        <v>0</v>
      </c>
      <c r="D6" s="51">
        <v>0.05</v>
      </c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C16"/>
  <sheetViews>
    <sheetView workbookViewId="0"/>
  </sheetViews>
  <sheetFormatPr baseColWidth="10" defaultColWidth="11.42578125" defaultRowHeight="15" x14ac:dyDescent="0.25"/>
  <cols>
    <col min="1" max="1" width="33.140625" bestFit="1" customWidth="1"/>
  </cols>
  <sheetData>
    <row r="2" spans="1:3" ht="18.75" x14ac:dyDescent="0.3">
      <c r="A2" s="4" t="s">
        <v>13</v>
      </c>
      <c r="B2" s="5"/>
    </row>
    <row r="3" spans="1:3" x14ac:dyDescent="0.25">
      <c r="A3" s="6" t="s">
        <v>0</v>
      </c>
      <c r="B3" s="11">
        <f>(500*2695)/1000</f>
        <v>1347.5</v>
      </c>
      <c r="C3" t="s">
        <v>60</v>
      </c>
    </row>
    <row r="4" spans="1:3" x14ac:dyDescent="0.25">
      <c r="A4" s="6" t="s">
        <v>10</v>
      </c>
      <c r="B4" s="11">
        <f>'LØSN.F. Vitenskapelig utstyr'!D12</f>
        <v>2790</v>
      </c>
    </row>
    <row r="5" spans="1:3" x14ac:dyDescent="0.25">
      <c r="A5" s="6" t="s">
        <v>1</v>
      </c>
      <c r="B5" s="11">
        <v>3000</v>
      </c>
    </row>
    <row r="6" spans="1:3" x14ac:dyDescent="0.25">
      <c r="A6" s="6" t="s">
        <v>2</v>
      </c>
      <c r="B6" s="11">
        <f>'LØSN.F. Teknisk personell'!G4</f>
        <v>1093.897016347948</v>
      </c>
    </row>
    <row r="7" spans="1:3" x14ac:dyDescent="0.25">
      <c r="A7" s="12" t="s">
        <v>3</v>
      </c>
      <c r="B7" s="10">
        <f>SUM(B3:B6)</f>
        <v>8231.397016347948</v>
      </c>
    </row>
    <row r="8" spans="1:3" x14ac:dyDescent="0.25">
      <c r="B8" s="2"/>
    </row>
    <row r="9" spans="1:3" ht="18.75" x14ac:dyDescent="0.3">
      <c r="A9" s="4" t="s">
        <v>12</v>
      </c>
      <c r="B9" s="13"/>
    </row>
    <row r="10" spans="1:3" x14ac:dyDescent="0.25">
      <c r="A10" s="6" t="s">
        <v>5</v>
      </c>
      <c r="B10" s="11">
        <v>10</v>
      </c>
    </row>
    <row r="11" spans="1:3" x14ac:dyDescent="0.25">
      <c r="A11" s="6" t="s">
        <v>6</v>
      </c>
      <c r="B11" s="14">
        <v>0.2</v>
      </c>
    </row>
    <row r="12" spans="1:3" x14ac:dyDescent="0.25">
      <c r="A12" s="6" t="s">
        <v>7</v>
      </c>
      <c r="B12" s="14">
        <v>0.3</v>
      </c>
    </row>
    <row r="13" spans="1:3" x14ac:dyDescent="0.25">
      <c r="A13" s="6" t="s">
        <v>9</v>
      </c>
      <c r="B13" s="11">
        <f>B10*(1-B11-B12)</f>
        <v>5</v>
      </c>
    </row>
    <row r="14" spans="1:3" x14ac:dyDescent="0.25">
      <c r="A14" s="6" t="s">
        <v>8</v>
      </c>
      <c r="B14" s="11">
        <f>B13*5*52</f>
        <v>1300</v>
      </c>
    </row>
    <row r="15" spans="1:3" x14ac:dyDescent="0.25">
      <c r="A15" s="15" t="s">
        <v>14</v>
      </c>
      <c r="B15" s="8">
        <f>COUNTA('LØSN.F. Vitenskapelig utstyr'!A2:A11)</f>
        <v>10</v>
      </c>
    </row>
    <row r="16" spans="1:3" x14ac:dyDescent="0.25">
      <c r="A16" s="12" t="s">
        <v>11</v>
      </c>
      <c r="B16" s="10">
        <f>B14*B15</f>
        <v>13000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12"/>
  <sheetViews>
    <sheetView workbookViewId="0"/>
  </sheetViews>
  <sheetFormatPr baseColWidth="10" defaultColWidth="11.42578125" defaultRowHeight="15" x14ac:dyDescent="0.25"/>
  <cols>
    <col min="1" max="1" width="14.140625" bestFit="1" customWidth="1"/>
    <col min="2" max="2" width="15.140625" bestFit="1" customWidth="1"/>
    <col min="3" max="3" width="15.85546875" bestFit="1" customWidth="1"/>
    <col min="4" max="4" width="17.7109375" bestFit="1" customWidth="1"/>
    <col min="5" max="5" width="17.28515625" bestFit="1" customWidth="1"/>
  </cols>
  <sheetData>
    <row r="1" spans="1:5" x14ac:dyDescent="0.25">
      <c r="A1" s="1" t="s">
        <v>15</v>
      </c>
      <c r="B1" s="1" t="s">
        <v>16</v>
      </c>
      <c r="C1" s="1" t="s">
        <v>21</v>
      </c>
      <c r="D1" s="1" t="s">
        <v>17</v>
      </c>
      <c r="E1" s="1" t="s">
        <v>19</v>
      </c>
    </row>
    <row r="2" spans="1:5" x14ac:dyDescent="0.25">
      <c r="A2">
        <v>1</v>
      </c>
      <c r="B2" s="2">
        <v>10000</v>
      </c>
      <c r="C2">
        <v>8</v>
      </c>
      <c r="D2" s="16">
        <f>B2/C2</f>
        <v>1250</v>
      </c>
      <c r="E2" t="s">
        <v>18</v>
      </c>
    </row>
    <row r="3" spans="1:5" x14ac:dyDescent="0.25">
      <c r="A3">
        <v>2</v>
      </c>
      <c r="B3" s="2">
        <v>1000</v>
      </c>
      <c r="C3">
        <v>4</v>
      </c>
      <c r="D3" s="16">
        <f t="shared" ref="D3:D11" si="0">B3/C3</f>
        <v>250</v>
      </c>
      <c r="E3" t="s">
        <v>18</v>
      </c>
    </row>
    <row r="4" spans="1:5" x14ac:dyDescent="0.25">
      <c r="A4">
        <v>3</v>
      </c>
      <c r="B4" s="2">
        <v>500</v>
      </c>
      <c r="C4">
        <v>4</v>
      </c>
      <c r="D4" s="16">
        <f t="shared" si="0"/>
        <v>125</v>
      </c>
      <c r="E4" t="s">
        <v>18</v>
      </c>
    </row>
    <row r="5" spans="1:5" x14ac:dyDescent="0.25">
      <c r="A5">
        <v>4</v>
      </c>
      <c r="B5" s="2">
        <v>3000</v>
      </c>
      <c r="C5">
        <v>8</v>
      </c>
      <c r="D5" s="16">
        <f t="shared" si="0"/>
        <v>375</v>
      </c>
      <c r="E5" t="s">
        <v>18</v>
      </c>
    </row>
    <row r="6" spans="1:5" x14ac:dyDescent="0.25">
      <c r="A6">
        <v>5</v>
      </c>
      <c r="B6" s="2">
        <v>900</v>
      </c>
      <c r="C6">
        <v>4</v>
      </c>
      <c r="D6" s="16">
        <f t="shared" si="0"/>
        <v>225</v>
      </c>
      <c r="E6" t="s">
        <v>18</v>
      </c>
    </row>
    <row r="7" spans="1:5" x14ac:dyDescent="0.25">
      <c r="A7">
        <v>6</v>
      </c>
      <c r="B7" s="2">
        <v>700</v>
      </c>
      <c r="C7">
        <v>4</v>
      </c>
      <c r="D7" s="16">
        <f t="shared" si="0"/>
        <v>175</v>
      </c>
      <c r="E7" t="s">
        <v>18</v>
      </c>
    </row>
    <row r="8" spans="1:5" x14ac:dyDescent="0.25">
      <c r="A8">
        <v>7</v>
      </c>
      <c r="B8" s="2">
        <v>350</v>
      </c>
      <c r="C8">
        <v>4</v>
      </c>
      <c r="D8" s="16">
        <f t="shared" si="0"/>
        <v>87.5</v>
      </c>
      <c r="E8" t="s">
        <v>18</v>
      </c>
    </row>
    <row r="9" spans="1:5" x14ac:dyDescent="0.25">
      <c r="A9">
        <v>8</v>
      </c>
      <c r="B9" s="2">
        <v>150</v>
      </c>
      <c r="C9">
        <v>4</v>
      </c>
      <c r="D9" s="16">
        <f t="shared" si="0"/>
        <v>37.5</v>
      </c>
      <c r="E9" t="s">
        <v>18</v>
      </c>
    </row>
    <row r="10" spans="1:5" x14ac:dyDescent="0.25">
      <c r="A10">
        <v>9</v>
      </c>
      <c r="B10" s="2">
        <v>260</v>
      </c>
      <c r="C10">
        <v>4</v>
      </c>
      <c r="D10" s="16">
        <f t="shared" si="0"/>
        <v>65</v>
      </c>
      <c r="E10" t="s">
        <v>18</v>
      </c>
    </row>
    <row r="11" spans="1:5" x14ac:dyDescent="0.25">
      <c r="A11">
        <v>10</v>
      </c>
      <c r="B11" s="2">
        <v>800</v>
      </c>
      <c r="C11">
        <v>4</v>
      </c>
      <c r="D11" s="16">
        <f t="shared" si="0"/>
        <v>200</v>
      </c>
      <c r="E11" t="s">
        <v>18</v>
      </c>
    </row>
    <row r="12" spans="1:5" x14ac:dyDescent="0.25">
      <c r="A12" s="17" t="s">
        <v>20</v>
      </c>
      <c r="B12" s="17"/>
      <c r="C12" s="17"/>
      <c r="D12" s="18">
        <f>SUM(D2:D11)</f>
        <v>2790</v>
      </c>
      <c r="E12" s="17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4"/>
  <sheetViews>
    <sheetView workbookViewId="0"/>
  </sheetViews>
  <sheetFormatPr baseColWidth="10" defaultColWidth="11.42578125" defaultRowHeight="15" x14ac:dyDescent="0.25"/>
  <cols>
    <col min="1" max="1" width="25" bestFit="1" customWidth="1"/>
    <col min="2" max="2" width="10.42578125" bestFit="1" customWidth="1"/>
    <col min="3" max="3" width="20" bestFit="1" customWidth="1"/>
    <col min="4" max="4" width="14.85546875" bestFit="1" customWidth="1"/>
    <col min="5" max="5" width="18.7109375" bestFit="1" customWidth="1"/>
    <col min="6" max="6" width="19.85546875" bestFit="1" customWidth="1"/>
    <col min="7" max="7" width="28.5703125" bestFit="1" customWidth="1"/>
  </cols>
  <sheetData>
    <row r="1" spans="1:7" x14ac:dyDescent="0.25">
      <c r="A1" s="19" t="s">
        <v>22</v>
      </c>
      <c r="B1" s="19" t="s">
        <v>24</v>
      </c>
      <c r="C1" s="19" t="s">
        <v>26</v>
      </c>
      <c r="D1" s="19" t="s">
        <v>25</v>
      </c>
      <c r="E1" s="19" t="s">
        <v>49</v>
      </c>
      <c r="F1" s="19" t="s">
        <v>27</v>
      </c>
      <c r="G1" s="19" t="s">
        <v>28</v>
      </c>
    </row>
    <row r="2" spans="1:7" x14ac:dyDescent="0.25">
      <c r="A2" t="s">
        <v>29</v>
      </c>
      <c r="B2">
        <v>54</v>
      </c>
      <c r="C2" s="2">
        <v>589.36900000000003</v>
      </c>
      <c r="D2" s="2">
        <v>143.03967756529866</v>
      </c>
      <c r="E2" s="2">
        <f>SUM(C2:D2)</f>
        <v>732.40867756529872</v>
      </c>
      <c r="F2" s="3">
        <v>1</v>
      </c>
      <c r="G2" s="20">
        <f>E2*F2</f>
        <v>732.40867756529872</v>
      </c>
    </row>
    <row r="3" spans="1:7" x14ac:dyDescent="0.25">
      <c r="A3" t="s">
        <v>23</v>
      </c>
      <c r="B3">
        <v>53</v>
      </c>
      <c r="C3" s="2">
        <v>579.93700000000001</v>
      </c>
      <c r="D3" s="2">
        <v>143.03967756529866</v>
      </c>
      <c r="E3" s="2">
        <f>SUM(C3:D3)</f>
        <v>722.9766775652987</v>
      </c>
      <c r="F3" s="3">
        <v>0.5</v>
      </c>
      <c r="G3" s="20">
        <f>E3*F3</f>
        <v>361.48833878264935</v>
      </c>
    </row>
    <row r="4" spans="1:7" x14ac:dyDescent="0.25">
      <c r="A4" s="17" t="s">
        <v>30</v>
      </c>
      <c r="B4" s="17"/>
      <c r="C4" s="17"/>
      <c r="D4" s="17"/>
      <c r="E4" s="17"/>
      <c r="F4" s="29">
        <f>SUM(F2:F3)</f>
        <v>1.5</v>
      </c>
      <c r="G4" s="18">
        <f>SUM(G2:G3)</f>
        <v>1093.897016347948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E28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30" bestFit="1" customWidth="1"/>
    <col min="4" max="4" width="18.28515625" bestFit="1" customWidth="1"/>
  </cols>
  <sheetData>
    <row r="2" spans="1:3" ht="18.75" x14ac:dyDescent="0.3">
      <c r="A2" s="4" t="s">
        <v>31</v>
      </c>
      <c r="B2" s="13"/>
    </row>
    <row r="3" spans="1:3" x14ac:dyDescent="0.25">
      <c r="A3" s="6" t="s">
        <v>32</v>
      </c>
      <c r="B3" s="11">
        <f>'LØSN.F. Leiested A'!B7</f>
        <v>8231.397016347948</v>
      </c>
    </row>
    <row r="4" spans="1:3" x14ac:dyDescent="0.25">
      <c r="A4" s="6" t="s">
        <v>33</v>
      </c>
      <c r="B4" s="11">
        <f>'LØSN.F. Vitenskapelig utstyr'!D2-AVERAGE('LØSN.F. Vitenskapelig utstyr'!D3:D11)</f>
        <v>1078.8888888888889</v>
      </c>
      <c r="C4" t="s">
        <v>35</v>
      </c>
    </row>
    <row r="5" spans="1:3" x14ac:dyDescent="0.25">
      <c r="A5" s="22" t="s">
        <v>34</v>
      </c>
      <c r="B5" s="7">
        <f>B3-B4</f>
        <v>7152.5081274590593</v>
      </c>
    </row>
    <row r="6" spans="1:3" x14ac:dyDescent="0.25">
      <c r="A6" s="6"/>
      <c r="B6" s="8"/>
    </row>
    <row r="7" spans="1:3" x14ac:dyDescent="0.25">
      <c r="A7" s="22" t="s">
        <v>11</v>
      </c>
      <c r="B7" s="7">
        <f>'LØSN.F. Leiested A'!B16</f>
        <v>13000</v>
      </c>
    </row>
    <row r="8" spans="1:3" x14ac:dyDescent="0.25">
      <c r="A8" s="6"/>
      <c r="B8" s="8"/>
    </row>
    <row r="9" spans="1:3" ht="15.75" thickBot="1" x14ac:dyDescent="0.3">
      <c r="A9" s="23" t="s">
        <v>36</v>
      </c>
      <c r="B9" s="24">
        <f>B5/B7</f>
        <v>0.55019293288146609</v>
      </c>
    </row>
    <row r="12" spans="1:3" x14ac:dyDescent="0.25">
      <c r="A12" s="25" t="s">
        <v>37</v>
      </c>
      <c r="B12" s="5"/>
    </row>
    <row r="13" spans="1:3" x14ac:dyDescent="0.25">
      <c r="A13" s="6" t="s">
        <v>39</v>
      </c>
      <c r="B13" s="26">
        <f>B4</f>
        <v>1078.8888888888889</v>
      </c>
    </row>
    <row r="14" spans="1:3" x14ac:dyDescent="0.25">
      <c r="A14" s="6" t="s">
        <v>38</v>
      </c>
      <c r="B14" s="11">
        <f>'LØSN.F. Leiested A'!B14</f>
        <v>1300</v>
      </c>
    </row>
    <row r="15" spans="1:3" ht="15.75" thickBot="1" x14ac:dyDescent="0.3">
      <c r="A15" s="27" t="s">
        <v>40</v>
      </c>
      <c r="B15" s="24">
        <f>B13/B14</f>
        <v>0.82991452991452996</v>
      </c>
    </row>
    <row r="16" spans="1:3" x14ac:dyDescent="0.25">
      <c r="A16" s="21"/>
      <c r="B16" s="28"/>
    </row>
    <row r="17" spans="1:5" x14ac:dyDescent="0.25">
      <c r="A17" s="21"/>
      <c r="B17" s="28"/>
    </row>
    <row r="18" spans="1:5" x14ac:dyDescent="0.25">
      <c r="A18" s="25" t="s">
        <v>48</v>
      </c>
      <c r="B18" s="5"/>
    </row>
    <row r="19" spans="1:5" x14ac:dyDescent="0.25">
      <c r="A19" s="6" t="s">
        <v>52</v>
      </c>
      <c r="B19" s="26">
        <f>'LØSN.F. Teknisk personell'!E2</f>
        <v>732.40867756529872</v>
      </c>
      <c r="C19" t="s">
        <v>53</v>
      </c>
    </row>
    <row r="20" spans="1:5" x14ac:dyDescent="0.25">
      <c r="A20" s="6" t="s">
        <v>50</v>
      </c>
      <c r="B20" s="11">
        <v>1628</v>
      </c>
    </row>
    <row r="21" spans="1:5" ht="15.75" thickBot="1" x14ac:dyDescent="0.3">
      <c r="A21" s="27" t="s">
        <v>51</v>
      </c>
      <c r="B21" s="24">
        <f>B19/B20</f>
        <v>0.4498824800769648</v>
      </c>
    </row>
    <row r="24" spans="1:5" x14ac:dyDescent="0.25">
      <c r="A24" s="34" t="s">
        <v>41</v>
      </c>
      <c r="B24" s="35" t="s">
        <v>43</v>
      </c>
      <c r="C24" s="35" t="s">
        <v>4</v>
      </c>
      <c r="D24" s="36" t="s">
        <v>45</v>
      </c>
    </row>
    <row r="25" spans="1:5" x14ac:dyDescent="0.25">
      <c r="A25" s="37" t="s">
        <v>44</v>
      </c>
      <c r="B25" s="38">
        <f>B9</f>
        <v>0.55019293288146609</v>
      </c>
      <c r="C25" s="39">
        <f>'LØSN.F. Leiested A'!B16</f>
        <v>13000</v>
      </c>
      <c r="D25" s="40">
        <f>C25*B25</f>
        <v>7152.5081274590593</v>
      </c>
    </row>
    <row r="26" spans="1:5" x14ac:dyDescent="0.25">
      <c r="A26" s="37" t="s">
        <v>42</v>
      </c>
      <c r="B26" s="38">
        <f>B15</f>
        <v>0.82991452991452996</v>
      </c>
      <c r="C26" s="39">
        <f>'LØSN.F. Leiested A'!B14</f>
        <v>1300</v>
      </c>
      <c r="D26" s="40">
        <f>C26*B26</f>
        <v>1078.8888888888889</v>
      </c>
    </row>
    <row r="27" spans="1:5" x14ac:dyDescent="0.25">
      <c r="A27" s="41" t="s">
        <v>46</v>
      </c>
      <c r="B27" s="42"/>
      <c r="C27" s="42"/>
      <c r="D27" s="43">
        <f>SUM(D25:D26)</f>
        <v>8231.397016347948</v>
      </c>
      <c r="E27" t="s">
        <v>47</v>
      </c>
    </row>
    <row r="28" spans="1:5" x14ac:dyDescent="0.25">
      <c r="D28" s="16">
        <f>D27-'LØSN.F. Leiested A'!B7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Leiested A</vt:lpstr>
      <vt:lpstr>Vitenskapelig utstyr</vt:lpstr>
      <vt:lpstr>Teknisk personell</vt:lpstr>
      <vt:lpstr>Prisberegning leiested A</vt:lpstr>
      <vt:lpstr>Prisliste leiested A</vt:lpstr>
      <vt:lpstr>LØSN.F. Leiested A</vt:lpstr>
      <vt:lpstr>LØSN.F. Vitenskapelig utstyr</vt:lpstr>
      <vt:lpstr>LØSN.F. Teknisk personell</vt:lpstr>
      <vt:lpstr>LØSN.F.Prisberegning leiested A</vt:lpstr>
      <vt:lpstr>LØSN.F. Prisliste leiested A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Slettebak Wangen</dc:creator>
  <cp:lastModifiedBy>Kjærstin Åstveit</cp:lastModifiedBy>
  <dcterms:created xsi:type="dcterms:W3CDTF">2013-10-25T07:11:51Z</dcterms:created>
  <dcterms:modified xsi:type="dcterms:W3CDTF">2013-11-12T13:01:37Z</dcterms:modified>
</cp:coreProperties>
</file>