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.uio.no\hf-iakh-felles\admin\Bilagslønn\a-Rutinebeskrivelser og retningslinjer\"/>
    </mc:Choice>
  </mc:AlternateContent>
  <xr:revisionPtr revIDLastSave="0" documentId="13_ncr:1_{1EFF2CDE-6736-4340-B3FD-F32FF2D12299}" xr6:coauthVersionLast="47" xr6:coauthVersionMax="47" xr10:uidLastSave="{00000000-0000-0000-0000-000000000000}"/>
  <bookViews>
    <workbookView xWindow="0" yWindow="0" windowWidth="19200" windowHeight="21000" activeTab="2" xr2:uid="{00000000-000D-0000-FFFF-FFFF00000000}"/>
  </bookViews>
  <sheets>
    <sheet name="Lønnsberegning" sheetId="1" r:id="rId1"/>
    <sheet name="Månedstabell" sheetId="2" r:id="rId2"/>
    <sheet name="Timesats - C-tabell" sheetId="3" r:id="rId3"/>
    <sheet name="Sheet1" sheetId="4" r:id="rId4"/>
  </sheets>
  <definedNames>
    <definedName name="_xlnm.Print_Area" localSheetId="0">Lønnsberegning!$A$1:$K$39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5" i="1" s="1"/>
  <c r="E27" i="1" s="1"/>
  <c r="K26" i="1"/>
  <c r="K25" i="1"/>
  <c r="K23" i="1"/>
  <c r="K24" i="1" s="1"/>
  <c r="K11" i="1"/>
  <c r="K9" i="1"/>
  <c r="K10" i="1"/>
  <c r="K8" i="1"/>
  <c r="E8" i="1"/>
  <c r="B107" i="2"/>
  <c r="B108" i="2"/>
  <c r="B109" i="2"/>
  <c r="B110" i="2"/>
  <c r="E24" i="1" l="1"/>
  <c r="E26" i="1" s="1"/>
  <c r="E10" i="1"/>
  <c r="E12" i="1" s="1"/>
  <c r="E9" i="1"/>
  <c r="E11" i="1" s="1"/>
</calcChain>
</file>

<file path=xl/sharedStrings.xml><?xml version="1.0" encoding="utf-8"?>
<sst xmlns="http://schemas.openxmlformats.org/spreadsheetml/2006/main" count="105" uniqueCount="89">
  <si>
    <t>Lønnstrinn</t>
  </si>
  <si>
    <t>Bruttomånedslønn</t>
  </si>
  <si>
    <t>FP %</t>
  </si>
  <si>
    <t>under 60</t>
  </si>
  <si>
    <t>over 60</t>
  </si>
  <si>
    <t xml:space="preserve">Pensjon </t>
  </si>
  <si>
    <t>2% arb.takers.andel</t>
  </si>
  <si>
    <t>BTO.lønn pr. år inkl. OU</t>
  </si>
  <si>
    <t>8,5% arb.giv.andel</t>
  </si>
  <si>
    <t>AGA</t>
  </si>
  <si>
    <t>Faktor under 60 år</t>
  </si>
  <si>
    <t>Arbeidsgiveravgift</t>
  </si>
  <si>
    <t>Faktor som skal nyttes i de tilfeller ansatt ikke har krav på</t>
  </si>
  <si>
    <t xml:space="preserve"> å bli pensjonsberettiget i Statens Pensjonskasse pga:</t>
  </si>
  <si>
    <t xml:space="preserve"> 1) arbeider mindre enn 14 timer pr .uke eller  totalt under 60 timer pr. mnd</t>
  </si>
  <si>
    <t xml:space="preserve"> 2) Pedagogisk personell mindre /= 35% av full stilling</t>
  </si>
  <si>
    <t>Under 60 år:</t>
  </si>
  <si>
    <t>Over 60 år:</t>
  </si>
  <si>
    <t>Lønnsutregninger</t>
  </si>
  <si>
    <t>Antal måneder</t>
  </si>
  <si>
    <t>Antal timer</t>
  </si>
  <si>
    <t>Ansatt på timebasis - skal finne ut beløp</t>
  </si>
  <si>
    <t>Lønn</t>
  </si>
  <si>
    <t>Ansatt på månedsbasis - skal finne ut beløp</t>
  </si>
  <si>
    <t>Har beløp - skal finne ut antal timer</t>
  </si>
  <si>
    <t>Beløp inkl. sos.utg.</t>
  </si>
  <si>
    <t>Har beløp - skal finne ut antal måneder</t>
  </si>
  <si>
    <t>Timesats</t>
  </si>
  <si>
    <t>Lønnstrinn ansattkategorier</t>
  </si>
  <si>
    <t>Stilling</t>
  </si>
  <si>
    <t>SKO-kode</t>
  </si>
  <si>
    <t>Kontorsjef</t>
  </si>
  <si>
    <t>Universitetslektor</t>
  </si>
  <si>
    <t xml:space="preserve"> Gjennomsnitt lønnstrinn</t>
  </si>
  <si>
    <t>Førsteamanuensis</t>
  </si>
  <si>
    <t>Professor</t>
  </si>
  <si>
    <t>Vitenskaplig assistent</t>
  </si>
  <si>
    <t>Førstesekretær</t>
  </si>
  <si>
    <t>Konsulent</t>
  </si>
  <si>
    <t>Avdelingsingeniør</t>
  </si>
  <si>
    <t>Overingeniør</t>
  </si>
  <si>
    <t>Forsker</t>
  </si>
  <si>
    <t>1108-1110</t>
  </si>
  <si>
    <t>Prosjektleder</t>
  </si>
  <si>
    <t>Senioringeniør</t>
  </si>
  <si>
    <t>Førstelektor</t>
  </si>
  <si>
    <t>Seksjonsjef</t>
  </si>
  <si>
    <t>Seniorkonsulent</t>
  </si>
  <si>
    <t>Post doktor</t>
  </si>
  <si>
    <t>Seniorrådgiver</t>
  </si>
  <si>
    <t>Avdelingsleder</t>
  </si>
  <si>
    <t>Førstekonsulent</t>
  </si>
  <si>
    <t>Rådgiver</t>
  </si>
  <si>
    <t>Instituttleder</t>
  </si>
  <si>
    <t>Professor 2</t>
  </si>
  <si>
    <t>Overhead % (hvis ansatt på prosjekt)</t>
  </si>
  <si>
    <t xml:space="preserve">Beløp inkl. sos.utg. </t>
  </si>
  <si>
    <t xml:space="preserve"> - Legg inn lønnstrinn og annet input i gule celler og modellen regner ut automatisk</t>
  </si>
  <si>
    <t>Forklaringer</t>
  </si>
  <si>
    <t xml:space="preserve"> - Pensjonskostnader medregnes når stillingen er over 14 t / uken eller 37,5%</t>
  </si>
  <si>
    <t xml:space="preserve"> - Overhead legges inn kun hvis det skal regnes lønn for ansatte på eksternfinansierte prosjekter. </t>
  </si>
  <si>
    <t xml:space="preserve">   Er overheadsatsen ukjent kan det legges inn 40%</t>
  </si>
  <si>
    <t>Hva vil du regne ut? Velg i rullegardinen.</t>
  </si>
  <si>
    <t>Ansatt på timebasis - skal finne beløp</t>
  </si>
  <si>
    <t>Har beløp skal finne antall timer</t>
  </si>
  <si>
    <t>Ansatt på månedsbasis - skal finne ut beløp (kort engasjement)</t>
  </si>
  <si>
    <t>Har beløp - skal finne ut antal måneder (kort engasjement)</t>
  </si>
  <si>
    <t>Ansatt på månedsbasis - skal finne ut beløp (lenger periode)</t>
  </si>
  <si>
    <t>Har beløp - skal finne ut antal måneder (lenger periode)</t>
  </si>
  <si>
    <t>Beløp inkl. sosiale utgifter</t>
  </si>
  <si>
    <t>Overhead i %</t>
  </si>
  <si>
    <t xml:space="preserve"> - Utregning på månedsbasis er satt sammen av to utregningsmetoder. </t>
  </si>
  <si>
    <t xml:space="preserve">   For  kortere perioder, dvs. måneder under 7 og beløp under 350.000, blir lønn regnet fullt ut. </t>
  </si>
  <si>
    <t xml:space="preserve">   For lengre perioder eller fast ansettelse som er over 7 måneder eller 350.000, blir lønna trekt </t>
  </si>
  <si>
    <t xml:space="preserve">   en feriepengemåned. Derfor vil det i denne modellen være mindre forskjell mellom lønn for 6 </t>
  </si>
  <si>
    <t xml:space="preserve">   og 7 måneder enn mellom 5 og 6 måneder.</t>
  </si>
  <si>
    <t>Lønn inkl. 44% sos.utg</t>
  </si>
  <si>
    <t>Lønn ink. 29% sos.utg og overhead</t>
  </si>
  <si>
    <t>Lønn inkl. 29% sos.utg (uten pensjon)</t>
  </si>
  <si>
    <t>Timer basis inkl. 29% sos.utg (uten pensjon)</t>
  </si>
  <si>
    <t>Timer prosjekt inkl. 29% sos.utg</t>
  </si>
  <si>
    <t>Måneder basis inkl. 29% sos.utg</t>
  </si>
  <si>
    <t>Måneder prosjekt inkl. 29% sos.utg</t>
  </si>
  <si>
    <t>Timer basis inkl. 44% sos.utg</t>
  </si>
  <si>
    <t>Timer prosjekt inkl. 44% sos.utg</t>
  </si>
  <si>
    <t>Måneder basis inkl. 44% sos.utg</t>
  </si>
  <si>
    <t>Måneder prosjekt inkl. 44% sos.utg</t>
  </si>
  <si>
    <t>Lønn ink. 44% sos.utg og overhead</t>
  </si>
  <si>
    <t>Årslønn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</si>
</sst>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imes"/>
      <family val="1"/>
    </font>
    <font>
      <b/>
      <sz val="10"/>
      <color indexed="10"/>
      <name val="Times"/>
      <family val="1"/>
    </font>
    <font>
      <b/>
      <sz val="10"/>
      <color indexed="8"/>
      <name val="Times"/>
      <family val="1"/>
    </font>
    <font>
      <b/>
      <sz val="10"/>
      <color indexed="14"/>
      <name val="Times"/>
      <family val="1"/>
    </font>
    <font>
      <b/>
      <sz val="10"/>
      <color indexed="12"/>
      <name val="Times"/>
      <family val="1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rgb="FFFF0000"/>
      <name val="Times"/>
      <family val="1"/>
    </font>
    <font>
      <sz val="8"/>
      <color rgb="FFFF0000"/>
      <name val="Arial"/>
      <family val="2"/>
    </font>
    <font>
      <b/>
      <sz val="10"/>
      <color rgb="FF00B050"/>
      <name val="Times"/>
      <family val="1"/>
    </font>
    <font>
      <sz val="8"/>
      <color rgb="FF00B05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39" fontId="3" fillId="0" borderId="0" xfId="0" applyNumberFormat="1" applyFont="1"/>
    <xf numFmtId="3" fontId="2" fillId="0" borderId="0" xfId="0" applyNumberFormat="1" applyFont="1"/>
    <xf numFmtId="3" fontId="2" fillId="0" borderId="1" xfId="0" applyNumberFormat="1" applyFont="1" applyBorder="1"/>
    <xf numFmtId="10" fontId="2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39" fontId="2" fillId="0" borderId="0" xfId="0" applyNumberFormat="1" applyFont="1"/>
    <xf numFmtId="39" fontId="5" fillId="0" borderId="0" xfId="0" applyNumberFormat="1" applyFont="1"/>
    <xf numFmtId="39" fontId="2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right" wrapText="1"/>
    </xf>
    <xf numFmtId="4" fontId="0" fillId="0" borderId="1" xfId="0" applyNumberFormat="1" applyBorder="1"/>
    <xf numFmtId="4" fontId="0" fillId="0" borderId="0" xfId="0" applyNumberFormat="1"/>
    <xf numFmtId="0" fontId="11" fillId="0" borderId="0" xfId="0" applyFont="1"/>
    <xf numFmtId="0" fontId="9" fillId="0" borderId="0" xfId="0" applyFont="1"/>
    <xf numFmtId="3" fontId="3" fillId="0" borderId="1" xfId="0" applyNumberFormat="1" applyFont="1" applyBorder="1"/>
    <xf numFmtId="3" fontId="4" fillId="0" borderId="1" xfId="0" applyNumberFormat="1" applyFont="1" applyBorder="1"/>
    <xf numFmtId="2" fontId="12" fillId="0" borderId="0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4" fontId="0" fillId="2" borderId="1" xfId="0" applyNumberFormat="1" applyFill="1" applyBorder="1"/>
    <xf numFmtId="4" fontId="0" fillId="3" borderId="1" xfId="0" applyNumberFormat="1" applyFill="1" applyBorder="1" applyProtection="1">
      <protection locked="0"/>
    </xf>
    <xf numFmtId="0" fontId="1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4" xfId="0" applyBorder="1"/>
    <xf numFmtId="0" fontId="0" fillId="0" borderId="2" xfId="0" applyBorder="1"/>
    <xf numFmtId="0" fontId="11" fillId="0" borderId="4" xfId="0" applyFont="1" applyBorder="1"/>
    <xf numFmtId="0" fontId="11" fillId="3" borderId="1" xfId="0" applyFont="1" applyFill="1" applyBorder="1"/>
    <xf numFmtId="0" fontId="11" fillId="0" borderId="0" xfId="0" applyFont="1" applyFill="1" applyBorder="1"/>
    <xf numFmtId="0" fontId="13" fillId="0" borderId="0" xfId="0" applyFont="1"/>
    <xf numFmtId="2" fontId="14" fillId="0" borderId="0" xfId="0" applyNumberFormat="1" applyFont="1" applyBorder="1" applyAlignment="1">
      <alignment horizontal="center"/>
    </xf>
    <xf numFmtId="0" fontId="15" fillId="0" borderId="0" xfId="0" applyFont="1"/>
    <xf numFmtId="2" fontId="16" fillId="0" borderId="0" xfId="0" applyNumberFormat="1" applyFont="1" applyBorder="1" applyAlignment="1">
      <alignment horizontal="center"/>
    </xf>
    <xf numFmtId="0" fontId="17" fillId="0" borderId="0" xfId="0" applyFont="1"/>
    <xf numFmtId="3" fontId="13" fillId="0" borderId="1" xfId="0" applyNumberFormat="1" applyFont="1" applyBorder="1"/>
    <xf numFmtId="3" fontId="13" fillId="0" borderId="0" xfId="0" applyNumberFormat="1" applyFont="1"/>
    <xf numFmtId="3" fontId="15" fillId="0" borderId="1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6"/>
  <sheetViews>
    <sheetView showGridLines="0" zoomScale="110" zoomScaleNormal="110" workbookViewId="0">
      <pane xSplit="14760" topLeftCell="L1"/>
      <selection activeCell="K4" sqref="K4"/>
      <selection pane="topRight" activeCell="L1" sqref="L1"/>
    </sheetView>
  </sheetViews>
  <sheetFormatPr baseColWidth="10" defaultColWidth="8.77734375" defaultRowHeight="13.2" x14ac:dyDescent="0.25"/>
  <cols>
    <col min="5" max="5" width="13.88671875" customWidth="1"/>
    <col min="10" max="10" width="13.44140625" customWidth="1"/>
    <col min="11" max="11" width="12" customWidth="1"/>
    <col min="13" max="13" width="25.109375" customWidth="1"/>
    <col min="14" max="14" width="12.6640625" customWidth="1"/>
  </cols>
  <sheetData>
    <row r="1" spans="1:15" ht="17.399999999999999" x14ac:dyDescent="0.3">
      <c r="A1" s="14" t="s">
        <v>18</v>
      </c>
      <c r="M1" s="13" t="s">
        <v>58</v>
      </c>
    </row>
    <row r="2" spans="1:15" x14ac:dyDescent="0.25">
      <c r="A2" s="19"/>
      <c r="J2" s="20"/>
      <c r="M2" s="19" t="s">
        <v>57</v>
      </c>
    </row>
    <row r="3" spans="1:15" x14ac:dyDescent="0.25">
      <c r="A3" s="13" t="s">
        <v>21</v>
      </c>
      <c r="G3" s="13" t="s">
        <v>24</v>
      </c>
      <c r="M3" s="19" t="s">
        <v>59</v>
      </c>
    </row>
    <row r="4" spans="1:15" x14ac:dyDescent="0.25">
      <c r="A4" s="29" t="s">
        <v>0</v>
      </c>
      <c r="B4" s="30"/>
      <c r="C4" s="30"/>
      <c r="D4" s="30"/>
      <c r="E4" s="26">
        <v>51</v>
      </c>
      <c r="G4" s="29" t="s">
        <v>0</v>
      </c>
      <c r="H4" s="30"/>
      <c r="I4" s="30"/>
      <c r="J4" s="30"/>
      <c r="K4" s="26">
        <v>51</v>
      </c>
      <c r="M4" s="19" t="s">
        <v>60</v>
      </c>
    </row>
    <row r="5" spans="1:15" x14ac:dyDescent="0.25">
      <c r="A5" s="29" t="s">
        <v>20</v>
      </c>
      <c r="B5" s="30"/>
      <c r="C5" s="30"/>
      <c r="D5" s="30"/>
      <c r="E5" s="26">
        <v>1</v>
      </c>
      <c r="G5" s="29" t="s">
        <v>25</v>
      </c>
      <c r="H5" s="30"/>
      <c r="I5" s="30"/>
      <c r="J5" s="30"/>
      <c r="K5" s="26">
        <v>10000</v>
      </c>
      <c r="M5" s="19" t="s">
        <v>61</v>
      </c>
    </row>
    <row r="6" spans="1:15" x14ac:dyDescent="0.25">
      <c r="A6" s="31" t="s">
        <v>55</v>
      </c>
      <c r="B6" s="30"/>
      <c r="C6" s="30"/>
      <c r="D6" s="30"/>
      <c r="E6" s="26">
        <v>20</v>
      </c>
      <c r="G6" s="31" t="s">
        <v>55</v>
      </c>
      <c r="H6" s="30"/>
      <c r="I6" s="30"/>
      <c r="J6" s="30"/>
      <c r="K6" s="26"/>
      <c r="M6" s="19" t="s">
        <v>71</v>
      </c>
    </row>
    <row r="7" spans="1:15" x14ac:dyDescent="0.25">
      <c r="A7" s="29"/>
      <c r="B7" s="30"/>
      <c r="C7" s="30"/>
      <c r="D7" s="30"/>
      <c r="E7" s="17"/>
      <c r="G7" s="29"/>
      <c r="H7" s="30"/>
      <c r="I7" s="30"/>
      <c r="J7" s="30"/>
      <c r="K7" s="17"/>
      <c r="M7" s="19" t="s">
        <v>72</v>
      </c>
    </row>
    <row r="8" spans="1:15" x14ac:dyDescent="0.25">
      <c r="A8" s="29" t="s">
        <v>22</v>
      </c>
      <c r="B8" s="30"/>
      <c r="C8" s="30"/>
      <c r="D8" s="30"/>
      <c r="E8" s="17">
        <f>IF(E4="", " ",(VLOOKUP(E4,'Timesats - C-tabell'!$A$2:$B$93,2)*Lønnsberegning!E5))</f>
        <v>261</v>
      </c>
      <c r="G8" s="31" t="s">
        <v>79</v>
      </c>
      <c r="H8" s="30"/>
      <c r="I8" s="30"/>
      <c r="J8" s="30"/>
      <c r="K8" s="25">
        <f>IF(K4="", " ", K$5/((VLOOKUP(K$4,'Timesats - C-tabell'!$A$2:$B$93,2))*1.2984))</f>
        <v>29.508761741536297</v>
      </c>
      <c r="M8" s="19" t="s">
        <v>73</v>
      </c>
    </row>
    <row r="9" spans="1:15" x14ac:dyDescent="0.25">
      <c r="A9" s="31" t="s">
        <v>78</v>
      </c>
      <c r="B9" s="30"/>
      <c r="C9" s="30"/>
      <c r="D9" s="30"/>
      <c r="E9" s="25">
        <f>IF(E8=" ", " ", E8*1.2984)</f>
        <v>338.88240000000002</v>
      </c>
      <c r="G9" s="29" t="s">
        <v>83</v>
      </c>
      <c r="H9" s="30"/>
      <c r="I9" s="30"/>
      <c r="J9" s="30"/>
      <c r="K9" s="17">
        <f>IF(K4="", " ", K5/((VLOOKUP(K4,'Timesats - C-tabell'!$A$2:$B$93,2))*1.44392))</f>
        <v>26.534833124557263</v>
      </c>
      <c r="M9" s="19" t="s">
        <v>74</v>
      </c>
    </row>
    <row r="10" spans="1:15" x14ac:dyDescent="0.25">
      <c r="A10" s="29" t="s">
        <v>76</v>
      </c>
      <c r="B10" s="30"/>
      <c r="C10" s="30"/>
      <c r="D10" s="30"/>
      <c r="E10" s="17">
        <f>IF(E8=" ", " ", E8*1.44392)</f>
        <v>376.86312000000004</v>
      </c>
      <c r="G10" s="31" t="s">
        <v>80</v>
      </c>
      <c r="H10" s="30"/>
      <c r="I10" s="30"/>
      <c r="J10" s="30"/>
      <c r="K10" s="17" t="str">
        <f>IF(K6=""," ",(IF(K8=" "," ",(K$5/((VLOOKUP(K$4,'Timesats - C-tabell'!$A$2:$B$93,2))*1.2984*(1+(K6/100)))))))</f>
        <v xml:space="preserve"> </v>
      </c>
      <c r="M10" s="19" t="s">
        <v>75</v>
      </c>
    </row>
    <row r="11" spans="1:15" x14ac:dyDescent="0.25">
      <c r="A11" s="29" t="s">
        <v>77</v>
      </c>
      <c r="B11" s="30"/>
      <c r="C11" s="30"/>
      <c r="D11" s="30"/>
      <c r="E11" s="17">
        <f>IF(E6="", " ", (IF(E8=" ", " ", E9*(1+(E6/100)))))</f>
        <v>406.65888000000001</v>
      </c>
      <c r="G11" s="31" t="s">
        <v>84</v>
      </c>
      <c r="H11" s="30"/>
      <c r="I11" s="30"/>
      <c r="J11" s="30"/>
      <c r="K11" s="17" t="str">
        <f>IF(K6=""," ",(IF(K8=" "," ",(K$5/((VLOOKUP(K$4,'Timesats - C-tabell'!$A$2:$B$93,2))*1.44392*(1+(K6/100)))))))</f>
        <v xml:space="preserve"> </v>
      </c>
    </row>
    <row r="12" spans="1:15" x14ac:dyDescent="0.25">
      <c r="A12" s="29" t="s">
        <v>87</v>
      </c>
      <c r="B12" s="30"/>
      <c r="C12" s="30"/>
      <c r="D12" s="30"/>
      <c r="E12" s="17">
        <f>IF(E6=""," ",(IF(E8=" "," ",E10*(1+(E6/100)))))</f>
        <v>452.23574400000001</v>
      </c>
      <c r="K12" s="18"/>
    </row>
    <row r="13" spans="1:15" x14ac:dyDescent="0.25">
      <c r="M13" s="13" t="s">
        <v>28</v>
      </c>
    </row>
    <row r="14" spans="1:15" x14ac:dyDescent="0.25">
      <c r="E14" s="18"/>
      <c r="K14" s="18"/>
    </row>
    <row r="15" spans="1:15" x14ac:dyDescent="0.25">
      <c r="E15" s="18"/>
      <c r="F15" s="15"/>
      <c r="K15" s="18"/>
      <c r="M15" s="13" t="s">
        <v>29</v>
      </c>
      <c r="N15" s="28" t="s">
        <v>30</v>
      </c>
      <c r="O15" s="13" t="s">
        <v>33</v>
      </c>
    </row>
    <row r="16" spans="1:15" x14ac:dyDescent="0.25">
      <c r="M16" s="19" t="s">
        <v>32</v>
      </c>
      <c r="N16">
        <v>1009</v>
      </c>
      <c r="O16">
        <v>59</v>
      </c>
    </row>
    <row r="17" spans="1:15" x14ac:dyDescent="0.25">
      <c r="M17" s="19" t="s">
        <v>34</v>
      </c>
      <c r="N17">
        <v>1011</v>
      </c>
      <c r="O17">
        <v>64</v>
      </c>
    </row>
    <row r="18" spans="1:15" x14ac:dyDescent="0.25">
      <c r="A18" s="13" t="s">
        <v>23</v>
      </c>
      <c r="E18" s="18"/>
      <c r="F18" s="15"/>
      <c r="G18" s="13" t="s">
        <v>26</v>
      </c>
      <c r="K18" s="18"/>
      <c r="M18" s="19" t="s">
        <v>35</v>
      </c>
      <c r="N18">
        <v>1013</v>
      </c>
      <c r="O18">
        <v>74</v>
      </c>
    </row>
    <row r="19" spans="1:15" x14ac:dyDescent="0.25">
      <c r="A19" s="29" t="s">
        <v>0</v>
      </c>
      <c r="B19" s="30"/>
      <c r="C19" s="30"/>
      <c r="D19" s="30"/>
      <c r="E19" s="26">
        <v>60</v>
      </c>
      <c r="F19" s="15"/>
      <c r="G19" s="29" t="s">
        <v>0</v>
      </c>
      <c r="H19" s="30"/>
      <c r="I19" s="30"/>
      <c r="J19" s="30"/>
      <c r="K19" s="26"/>
      <c r="M19" s="19" t="s">
        <v>36</v>
      </c>
      <c r="N19">
        <v>1019</v>
      </c>
      <c r="O19">
        <v>46</v>
      </c>
    </row>
    <row r="20" spans="1:15" x14ac:dyDescent="0.25">
      <c r="A20" s="29" t="s">
        <v>19</v>
      </c>
      <c r="B20" s="30"/>
      <c r="C20" s="30"/>
      <c r="D20" s="30"/>
      <c r="E20" s="26">
        <v>12</v>
      </c>
      <c r="F20" s="15"/>
      <c r="G20" s="31" t="s">
        <v>56</v>
      </c>
      <c r="H20" s="30"/>
      <c r="I20" s="30"/>
      <c r="J20" s="30"/>
      <c r="K20" s="26"/>
      <c r="M20" s="19" t="s">
        <v>31</v>
      </c>
      <c r="N20">
        <v>1054</v>
      </c>
      <c r="O20">
        <v>73</v>
      </c>
    </row>
    <row r="21" spans="1:15" x14ac:dyDescent="0.25">
      <c r="A21" s="31" t="s">
        <v>55</v>
      </c>
      <c r="B21" s="30"/>
      <c r="C21" s="30"/>
      <c r="D21" s="30"/>
      <c r="E21" s="26">
        <v>25</v>
      </c>
      <c r="F21" s="15"/>
      <c r="G21" s="31" t="s">
        <v>55</v>
      </c>
      <c r="H21" s="30"/>
      <c r="I21" s="30"/>
      <c r="J21" s="30"/>
      <c r="K21" s="26"/>
      <c r="M21" s="19" t="s">
        <v>37</v>
      </c>
      <c r="N21">
        <v>1063</v>
      </c>
      <c r="O21">
        <v>47</v>
      </c>
    </row>
    <row r="22" spans="1:15" x14ac:dyDescent="0.25">
      <c r="A22" s="29"/>
      <c r="B22" s="30"/>
      <c r="C22" s="30"/>
      <c r="D22" s="30"/>
      <c r="E22" s="17"/>
      <c r="F22" s="15"/>
      <c r="G22" s="29"/>
      <c r="H22" s="30"/>
      <c r="I22" s="30"/>
      <c r="J22" s="30"/>
      <c r="K22" s="17"/>
      <c r="M22" s="19" t="s">
        <v>38</v>
      </c>
      <c r="N22">
        <v>1065</v>
      </c>
      <c r="O22">
        <v>47</v>
      </c>
    </row>
    <row r="23" spans="1:15" x14ac:dyDescent="0.25">
      <c r="A23" s="29" t="s">
        <v>22</v>
      </c>
      <c r="B23" s="30"/>
      <c r="C23" s="30"/>
      <c r="D23" s="30"/>
      <c r="E23" s="17">
        <f>IF(E19="","",(IF(E20&lt;7,VLOOKUP(E19,Månedstabell!$A$2:$B$93,2)*Lønnsberegning!E20,(VLOOKUP(E19,Månedstabell!$A$2:$C$93,3)*0.89944549*Lønnsberegning!E20)/12)))</f>
        <v>457637.86531199998</v>
      </c>
      <c r="F23" s="15"/>
      <c r="G23" s="29" t="s">
        <v>81</v>
      </c>
      <c r="H23" s="30"/>
      <c r="I23" s="30"/>
      <c r="J23" s="30"/>
      <c r="K23" s="17" t="str">
        <f>IF(K19="","", (IF(K20&lt;350000, K20/((VLOOKUP(K19,Månedstabell!$A$2:$B$93,2))*1.2984), K20/((VLOOKUP(K19,Månedstabell!$A$2:$B$93,2))*0.903151316*1.2984))))</f>
        <v/>
      </c>
      <c r="M23" s="19" t="s">
        <v>39</v>
      </c>
      <c r="N23">
        <v>1085</v>
      </c>
      <c r="O23">
        <v>46</v>
      </c>
    </row>
    <row r="24" spans="1:15" x14ac:dyDescent="0.25">
      <c r="A24" s="29" t="s">
        <v>78</v>
      </c>
      <c r="B24" s="30"/>
      <c r="C24" s="30"/>
      <c r="D24" s="30"/>
      <c r="E24" s="17">
        <f>IF(E23="", " ",E23*1.2984)</f>
        <v>594197.00432110077</v>
      </c>
      <c r="F24" s="15"/>
      <c r="G24" s="29" t="s">
        <v>85</v>
      </c>
      <c r="H24" s="30"/>
      <c r="I24" s="30"/>
      <c r="J24" s="30"/>
      <c r="K24" s="25" t="str">
        <f>IF(K23="","", (IF(K20&lt;350000, K20/((VLOOKUP(K19,Månedstabell!$A$2:$B$93,2))*1.44392),  K20/((VLOOKUP(K19,Månedstabell!$A$2:$B$93,2))*0.903151316*1.44392))))</f>
        <v/>
      </c>
      <c r="M24" s="19" t="s">
        <v>40</v>
      </c>
      <c r="N24">
        <v>1087</v>
      </c>
      <c r="O24">
        <v>56</v>
      </c>
    </row>
    <row r="25" spans="1:15" x14ac:dyDescent="0.25">
      <c r="A25" s="29" t="s">
        <v>76</v>
      </c>
      <c r="B25" s="30"/>
      <c r="C25" s="30"/>
      <c r="D25" s="30"/>
      <c r="E25" s="25">
        <f>IF(E23="", " ", E23*1.44392)</f>
        <v>660792.4664813031</v>
      </c>
      <c r="F25" s="15"/>
      <c r="G25" s="31" t="s">
        <v>82</v>
      </c>
      <c r="H25" s="30"/>
      <c r="I25" s="30"/>
      <c r="J25" s="30"/>
      <c r="K25" s="17" t="str">
        <f>IF(K21=""," ",(IF(K23=" "," ", (IF(K20&lt;350000,  K20/((VLOOKUP(K19,Månedstabell!$A$2:$B$93,2))*1.2984*(1+(K21/100))),  K20/((VLOOKUP(K19,Månedstabell!$A$2:$B$93,2))*0.903151316*1.2984*(1+(K33/100))))))))</f>
        <v xml:space="preserve"> </v>
      </c>
      <c r="M25" s="19" t="s">
        <v>41</v>
      </c>
      <c r="N25" s="27" t="s">
        <v>42</v>
      </c>
      <c r="O25">
        <v>61</v>
      </c>
    </row>
    <row r="26" spans="1:15" x14ac:dyDescent="0.25">
      <c r="A26" s="29" t="s">
        <v>77</v>
      </c>
      <c r="B26" s="30"/>
      <c r="C26" s="30"/>
      <c r="D26" s="30"/>
      <c r="E26" s="17">
        <f>IF(E21="", " ", E24*(1+(E21/100)))</f>
        <v>742746.25540137594</v>
      </c>
      <c r="F26" s="15"/>
      <c r="G26" s="31" t="s">
        <v>86</v>
      </c>
      <c r="H26" s="30"/>
      <c r="I26" s="30"/>
      <c r="J26" s="30"/>
      <c r="K26" s="17" t="str">
        <f>IF(K21=""," ",(IF(K23=" "," ", (IF(K20&lt;350000,  K20/((VLOOKUP(K19,Månedstabell!$A$2:$B$93,2))*1.44392*(1+(K21/100))),  K20/((VLOOKUP(K19,Månedstabell!$A$2:$B$93,2))*0.903151316*1.44392*(1+(K33/100))))))))</f>
        <v xml:space="preserve"> </v>
      </c>
      <c r="M26" s="19" t="s">
        <v>43</v>
      </c>
      <c r="N26">
        <v>1113</v>
      </c>
      <c r="O26">
        <v>64</v>
      </c>
    </row>
    <row r="27" spans="1:15" x14ac:dyDescent="0.25">
      <c r="A27" s="29" t="s">
        <v>87</v>
      </c>
      <c r="B27" s="30"/>
      <c r="C27" s="30"/>
      <c r="D27" s="30"/>
      <c r="E27" s="17">
        <f>IF(E21=""," ",E25*(1+(E21/100)))</f>
        <v>825990.58310162881</v>
      </c>
      <c r="F27" s="15"/>
      <c r="G27" s="16"/>
      <c r="H27" s="16"/>
      <c r="M27" s="19" t="s">
        <v>44</v>
      </c>
      <c r="N27">
        <v>1181</v>
      </c>
      <c r="O27">
        <v>63</v>
      </c>
    </row>
    <row r="28" spans="1:15" x14ac:dyDescent="0.25">
      <c r="M28" s="19" t="s">
        <v>45</v>
      </c>
      <c r="N28">
        <v>1198</v>
      </c>
      <c r="O28">
        <v>60</v>
      </c>
    </row>
    <row r="29" spans="1:15" x14ac:dyDescent="0.25">
      <c r="M29" s="19" t="s">
        <v>46</v>
      </c>
      <c r="N29">
        <v>1211</v>
      </c>
      <c r="O29">
        <v>73</v>
      </c>
    </row>
    <row r="30" spans="1:15" x14ac:dyDescent="0.25">
      <c r="M30" s="19" t="s">
        <v>48</v>
      </c>
      <c r="N30">
        <v>1352</v>
      </c>
      <c r="O30">
        <v>59</v>
      </c>
    </row>
    <row r="31" spans="1:15" x14ac:dyDescent="0.25">
      <c r="M31" s="19" t="s">
        <v>47</v>
      </c>
      <c r="N31">
        <v>1363</v>
      </c>
      <c r="O31">
        <v>58</v>
      </c>
    </row>
    <row r="32" spans="1:15" x14ac:dyDescent="0.25">
      <c r="M32" s="19" t="s">
        <v>49</v>
      </c>
      <c r="N32">
        <v>1364</v>
      </c>
      <c r="O32">
        <v>67</v>
      </c>
    </row>
    <row r="33" spans="13:15" x14ac:dyDescent="0.25">
      <c r="M33" s="19" t="s">
        <v>50</v>
      </c>
      <c r="N33">
        <v>1407</v>
      </c>
      <c r="O33">
        <v>64</v>
      </c>
    </row>
    <row r="34" spans="13:15" x14ac:dyDescent="0.25">
      <c r="M34" s="19" t="s">
        <v>51</v>
      </c>
      <c r="N34">
        <v>1408</v>
      </c>
      <c r="O34">
        <v>53</v>
      </c>
    </row>
    <row r="35" spans="13:15" x14ac:dyDescent="0.25">
      <c r="M35" s="19" t="s">
        <v>52</v>
      </c>
      <c r="N35">
        <v>1434</v>
      </c>
      <c r="O35">
        <v>63</v>
      </c>
    </row>
    <row r="36" spans="13:15" x14ac:dyDescent="0.25">
      <c r="M36" s="19" t="s">
        <v>53</v>
      </c>
      <c r="N36">
        <v>1475</v>
      </c>
      <c r="O36">
        <v>81</v>
      </c>
    </row>
    <row r="37" spans="13:15" x14ac:dyDescent="0.25">
      <c r="M37" s="19" t="s">
        <v>54</v>
      </c>
      <c r="N37">
        <v>8013</v>
      </c>
      <c r="O37">
        <v>71</v>
      </c>
    </row>
    <row r="50" spans="3:8" x14ac:dyDescent="0.25">
      <c r="C50" s="15"/>
      <c r="D50" s="16"/>
      <c r="E50" s="16"/>
      <c r="F50" s="15"/>
      <c r="G50" s="16"/>
      <c r="H50" s="16"/>
    </row>
    <row r="51" spans="3:8" x14ac:dyDescent="0.25">
      <c r="C51" s="15"/>
      <c r="D51" s="16"/>
      <c r="E51" s="16"/>
      <c r="F51" s="15"/>
      <c r="G51" s="16"/>
      <c r="H51" s="16"/>
    </row>
    <row r="52" spans="3:8" x14ac:dyDescent="0.25">
      <c r="C52" s="15"/>
      <c r="D52" s="16"/>
      <c r="E52" s="16"/>
      <c r="F52" s="15"/>
      <c r="G52" s="16"/>
      <c r="H52" s="16"/>
    </row>
    <row r="53" spans="3:8" x14ac:dyDescent="0.25">
      <c r="C53" s="15"/>
      <c r="D53" s="16"/>
      <c r="E53" s="16"/>
      <c r="F53" s="15"/>
      <c r="G53" s="16"/>
      <c r="H53" s="16"/>
    </row>
    <row r="54" spans="3:8" x14ac:dyDescent="0.25">
      <c r="C54" s="15"/>
      <c r="D54" s="16"/>
      <c r="E54" s="16"/>
      <c r="F54" s="15"/>
      <c r="G54" s="16"/>
      <c r="H54" s="16"/>
    </row>
    <row r="55" spans="3:8" x14ac:dyDescent="0.25">
      <c r="C55" s="15"/>
      <c r="D55" s="16"/>
      <c r="E55" s="16"/>
      <c r="F55" s="15"/>
      <c r="G55" s="16"/>
      <c r="H55" s="16"/>
    </row>
    <row r="56" spans="3:8" x14ac:dyDescent="0.25">
      <c r="C56" s="15"/>
      <c r="D56" s="16"/>
      <c r="E56" s="16"/>
      <c r="F56" s="15"/>
      <c r="G56" s="16"/>
      <c r="H56" s="16"/>
    </row>
    <row r="57" spans="3:8" x14ac:dyDescent="0.25">
      <c r="C57" s="15"/>
      <c r="D57" s="16"/>
      <c r="E57" s="16"/>
      <c r="F57" s="15"/>
      <c r="G57" s="16"/>
      <c r="H57" s="16"/>
    </row>
    <row r="58" spans="3:8" x14ac:dyDescent="0.25">
      <c r="C58" s="15"/>
      <c r="D58" s="16"/>
      <c r="E58" s="16"/>
      <c r="F58" s="15"/>
      <c r="G58" s="16"/>
      <c r="H58" s="16"/>
    </row>
    <row r="59" spans="3:8" x14ac:dyDescent="0.25">
      <c r="C59" s="15"/>
      <c r="D59" s="16"/>
      <c r="E59" s="16"/>
      <c r="F59" s="15"/>
      <c r="G59" s="16"/>
      <c r="H59" s="16"/>
    </row>
    <row r="60" spans="3:8" x14ac:dyDescent="0.25">
      <c r="C60" s="15"/>
      <c r="D60" s="16"/>
      <c r="E60" s="16"/>
      <c r="F60" s="15"/>
      <c r="G60" s="16"/>
      <c r="H60" s="16"/>
    </row>
    <row r="61" spans="3:8" x14ac:dyDescent="0.25">
      <c r="C61" s="15"/>
      <c r="D61" s="16"/>
      <c r="E61" s="16"/>
      <c r="F61" s="15"/>
      <c r="G61" s="16"/>
      <c r="H61" s="16"/>
    </row>
    <row r="62" spans="3:8" x14ac:dyDescent="0.25">
      <c r="C62" s="15"/>
      <c r="D62" s="16"/>
      <c r="E62" s="16"/>
      <c r="F62" s="15"/>
      <c r="G62" s="16"/>
      <c r="H62" s="16"/>
    </row>
    <row r="63" spans="3:8" x14ac:dyDescent="0.25">
      <c r="C63" s="15"/>
      <c r="D63" s="16"/>
      <c r="E63" s="16"/>
      <c r="F63" s="15"/>
      <c r="G63" s="16"/>
      <c r="H63" s="16"/>
    </row>
    <row r="64" spans="3:8" x14ac:dyDescent="0.25">
      <c r="C64" s="15"/>
      <c r="D64" s="16"/>
      <c r="E64" s="16"/>
      <c r="F64" s="15"/>
      <c r="G64" s="16"/>
      <c r="H64" s="16"/>
    </row>
    <row r="65" spans="3:8" x14ac:dyDescent="0.25">
      <c r="C65" s="15"/>
      <c r="D65" s="16"/>
      <c r="E65" s="16"/>
      <c r="F65" s="15"/>
      <c r="G65" s="16"/>
      <c r="H65" s="16"/>
    </row>
    <row r="66" spans="3:8" x14ac:dyDescent="0.25">
      <c r="C66" s="15"/>
      <c r="D66" s="16"/>
      <c r="E66" s="16"/>
      <c r="F66" s="15"/>
      <c r="G66" s="16"/>
      <c r="H66" s="16"/>
    </row>
    <row r="67" spans="3:8" x14ac:dyDescent="0.25">
      <c r="C67" s="15"/>
      <c r="D67" s="16"/>
      <c r="E67" s="16"/>
      <c r="F67" s="15"/>
      <c r="G67" s="16"/>
      <c r="H67" s="16"/>
    </row>
    <row r="68" spans="3:8" x14ac:dyDescent="0.25">
      <c r="C68" s="15"/>
      <c r="D68" s="16"/>
      <c r="E68" s="16"/>
      <c r="F68" s="15"/>
      <c r="G68" s="16"/>
      <c r="H68" s="16"/>
    </row>
    <row r="69" spans="3:8" x14ac:dyDescent="0.25">
      <c r="C69" s="15"/>
      <c r="D69" s="16"/>
      <c r="E69" s="16"/>
      <c r="F69" s="15"/>
      <c r="G69" s="16"/>
      <c r="H69" s="16"/>
    </row>
    <row r="70" spans="3:8" x14ac:dyDescent="0.25">
      <c r="C70" s="15"/>
      <c r="D70" s="16"/>
      <c r="E70" s="16"/>
      <c r="F70" s="15"/>
      <c r="G70" s="16"/>
      <c r="H70" s="16"/>
    </row>
    <row r="71" spans="3:8" x14ac:dyDescent="0.25">
      <c r="C71" s="15"/>
      <c r="D71" s="16"/>
      <c r="E71" s="16"/>
      <c r="F71" s="15"/>
      <c r="G71" s="16"/>
      <c r="H71" s="16"/>
    </row>
    <row r="72" spans="3:8" x14ac:dyDescent="0.25">
      <c r="C72" s="15"/>
      <c r="D72" s="16"/>
      <c r="E72" s="16"/>
      <c r="F72" s="15"/>
      <c r="G72" s="16"/>
      <c r="H72" s="16"/>
    </row>
    <row r="73" spans="3:8" x14ac:dyDescent="0.25">
      <c r="C73" s="15"/>
      <c r="D73" s="16"/>
      <c r="E73" s="16"/>
      <c r="F73" s="15"/>
      <c r="G73" s="16"/>
      <c r="H73" s="16"/>
    </row>
    <row r="74" spans="3:8" x14ac:dyDescent="0.25">
      <c r="C74" s="15"/>
      <c r="D74" s="16"/>
      <c r="E74" s="16"/>
      <c r="F74" s="15"/>
      <c r="G74" s="16"/>
      <c r="H74" s="16"/>
    </row>
    <row r="75" spans="3:8" x14ac:dyDescent="0.25">
      <c r="C75" s="15"/>
      <c r="D75" s="16"/>
      <c r="E75" s="16"/>
      <c r="F75" s="15"/>
      <c r="G75" s="16"/>
      <c r="H75" s="16"/>
    </row>
    <row r="76" spans="3:8" x14ac:dyDescent="0.25">
      <c r="C76" s="15"/>
      <c r="D76" s="16"/>
      <c r="E76" s="16"/>
      <c r="F76" s="15"/>
      <c r="G76" s="16"/>
      <c r="H76" s="16"/>
    </row>
    <row r="77" spans="3:8" x14ac:dyDescent="0.25">
      <c r="C77" s="15"/>
      <c r="D77" s="16"/>
      <c r="E77" s="16"/>
      <c r="F77" s="15"/>
      <c r="G77" s="16"/>
      <c r="H77" s="16"/>
    </row>
    <row r="78" spans="3:8" x14ac:dyDescent="0.25">
      <c r="C78" s="15"/>
      <c r="D78" s="16"/>
      <c r="E78" s="16"/>
      <c r="F78" s="15"/>
      <c r="G78" s="16"/>
      <c r="H78" s="16"/>
    </row>
    <row r="79" spans="3:8" x14ac:dyDescent="0.25">
      <c r="C79" s="15"/>
      <c r="D79" s="16"/>
      <c r="E79" s="16"/>
      <c r="F79" s="15"/>
      <c r="G79" s="16"/>
      <c r="H79" s="16"/>
    </row>
    <row r="80" spans="3:8" x14ac:dyDescent="0.25">
      <c r="C80" s="15"/>
      <c r="D80" s="16"/>
      <c r="E80" s="16"/>
      <c r="F80" s="15"/>
      <c r="G80" s="16"/>
      <c r="H80" s="16"/>
    </row>
    <row r="81" spans="3:8" x14ac:dyDescent="0.25">
      <c r="C81" s="15"/>
      <c r="D81" s="16"/>
      <c r="E81" s="16"/>
      <c r="F81" s="15"/>
      <c r="G81" s="16"/>
      <c r="H81" s="16"/>
    </row>
    <row r="82" spans="3:8" x14ac:dyDescent="0.25">
      <c r="C82" s="15"/>
      <c r="D82" s="16"/>
      <c r="E82" s="16"/>
      <c r="F82" s="15"/>
      <c r="G82" s="16"/>
      <c r="H82" s="16"/>
    </row>
    <row r="83" spans="3:8" x14ac:dyDescent="0.25">
      <c r="C83" s="15"/>
      <c r="D83" s="16"/>
      <c r="E83" s="16"/>
      <c r="F83" s="15"/>
      <c r="G83" s="16"/>
      <c r="H83" s="16"/>
    </row>
    <row r="84" spans="3:8" x14ac:dyDescent="0.25">
      <c r="C84" s="15"/>
      <c r="D84" s="16"/>
      <c r="E84" s="16"/>
      <c r="F84" s="15"/>
      <c r="G84" s="16"/>
      <c r="H84" s="16"/>
    </row>
    <row r="85" spans="3:8" x14ac:dyDescent="0.25">
      <c r="C85" s="15"/>
      <c r="D85" s="16"/>
      <c r="E85" s="16"/>
      <c r="F85" s="15"/>
      <c r="G85" s="16"/>
      <c r="H85" s="16"/>
    </row>
    <row r="86" spans="3:8" x14ac:dyDescent="0.25">
      <c r="C86" s="15"/>
      <c r="D86" s="16"/>
      <c r="E86" s="16"/>
      <c r="F86" s="15"/>
      <c r="G86" s="16"/>
      <c r="H86" s="16"/>
    </row>
    <row r="87" spans="3:8" x14ac:dyDescent="0.25">
      <c r="C87" s="15"/>
      <c r="D87" s="16"/>
      <c r="E87" s="16"/>
      <c r="F87" s="15"/>
      <c r="G87" s="16"/>
      <c r="H87" s="16"/>
    </row>
    <row r="88" spans="3:8" x14ac:dyDescent="0.25">
      <c r="C88" s="15"/>
      <c r="D88" s="16"/>
      <c r="E88" s="16"/>
      <c r="F88" s="15"/>
      <c r="G88" s="16"/>
      <c r="H88" s="16"/>
    </row>
    <row r="89" spans="3:8" x14ac:dyDescent="0.25">
      <c r="C89" s="15"/>
      <c r="D89" s="16"/>
      <c r="E89" s="16"/>
      <c r="F89" s="15"/>
      <c r="G89" s="16"/>
      <c r="H89" s="16"/>
    </row>
    <row r="90" spans="3:8" x14ac:dyDescent="0.25">
      <c r="C90" s="15"/>
      <c r="D90" s="16"/>
      <c r="E90" s="16"/>
      <c r="F90" s="15"/>
      <c r="G90" s="16"/>
      <c r="H90" s="16"/>
    </row>
    <row r="91" spans="3:8" x14ac:dyDescent="0.25">
      <c r="C91" s="15"/>
      <c r="D91" s="16"/>
      <c r="E91" s="16"/>
      <c r="F91" s="15"/>
      <c r="G91" s="16"/>
      <c r="H91" s="16"/>
    </row>
    <row r="92" spans="3:8" x14ac:dyDescent="0.25">
      <c r="C92" s="15"/>
      <c r="D92" s="16"/>
      <c r="E92" s="16"/>
      <c r="F92" s="15"/>
      <c r="G92" s="16"/>
      <c r="H92" s="16"/>
    </row>
    <row r="93" spans="3:8" x14ac:dyDescent="0.25">
      <c r="C93" s="15"/>
      <c r="D93" s="16"/>
      <c r="E93" s="16"/>
      <c r="F93" s="15"/>
      <c r="G93" s="16"/>
      <c r="H93" s="16"/>
    </row>
    <row r="94" spans="3:8" x14ac:dyDescent="0.25">
      <c r="C94" s="15"/>
      <c r="D94" s="16"/>
      <c r="E94" s="16"/>
      <c r="F94" s="15"/>
      <c r="G94" s="16"/>
      <c r="H94" s="16"/>
    </row>
    <row r="95" spans="3:8" x14ac:dyDescent="0.25">
      <c r="C95" s="15"/>
      <c r="D95" s="16"/>
      <c r="E95" s="16"/>
      <c r="F95" s="15"/>
      <c r="G95" s="16"/>
      <c r="H95" s="16"/>
    </row>
    <row r="96" spans="3:8" x14ac:dyDescent="0.25">
      <c r="C96" s="15"/>
      <c r="D96" s="16"/>
      <c r="E96" s="16"/>
      <c r="F96" s="15"/>
      <c r="G96" s="16"/>
      <c r="H96" s="16"/>
    </row>
    <row r="97" spans="3:8" x14ac:dyDescent="0.25">
      <c r="C97" s="15"/>
      <c r="D97" s="16"/>
      <c r="E97" s="16"/>
      <c r="F97" s="15"/>
      <c r="G97" s="16"/>
      <c r="H97" s="16"/>
    </row>
    <row r="98" spans="3:8" x14ac:dyDescent="0.25">
      <c r="C98" s="15"/>
      <c r="D98" s="16"/>
      <c r="E98" s="16"/>
      <c r="F98" s="15"/>
      <c r="G98" s="16"/>
      <c r="H98" s="16"/>
    </row>
    <row r="99" spans="3:8" x14ac:dyDescent="0.25">
      <c r="C99" s="15"/>
      <c r="D99" s="16"/>
      <c r="E99" s="16"/>
      <c r="F99" s="15"/>
      <c r="G99" s="16"/>
      <c r="H99" s="16"/>
    </row>
    <row r="100" spans="3:8" x14ac:dyDescent="0.25">
      <c r="C100" s="15"/>
      <c r="D100" s="16"/>
      <c r="E100" s="16"/>
      <c r="F100" s="15"/>
      <c r="G100" s="16"/>
      <c r="H100" s="16"/>
    </row>
    <row r="101" spans="3:8" x14ac:dyDescent="0.25">
      <c r="C101" s="15"/>
      <c r="D101" s="16"/>
      <c r="E101" s="16"/>
      <c r="F101" s="15"/>
      <c r="G101" s="16"/>
      <c r="H101" s="16"/>
    </row>
    <row r="102" spans="3:8" x14ac:dyDescent="0.25">
      <c r="C102" s="15"/>
      <c r="D102" s="16"/>
      <c r="E102" s="16"/>
      <c r="F102" s="15"/>
      <c r="G102" s="16"/>
      <c r="H102" s="16"/>
    </row>
    <row r="103" spans="3:8" x14ac:dyDescent="0.25">
      <c r="C103" s="15"/>
      <c r="D103" s="16"/>
      <c r="E103" s="16"/>
      <c r="F103" s="15"/>
      <c r="G103" s="16"/>
      <c r="H103" s="16"/>
    </row>
    <row r="104" spans="3:8" x14ac:dyDescent="0.25">
      <c r="C104" s="15"/>
      <c r="D104" s="16"/>
      <c r="E104" s="16"/>
      <c r="F104" s="15"/>
      <c r="G104" s="16"/>
      <c r="H104" s="16"/>
    </row>
    <row r="105" spans="3:8" x14ac:dyDescent="0.25">
      <c r="C105" s="15"/>
      <c r="D105" s="16"/>
      <c r="E105" s="16"/>
      <c r="F105" s="15"/>
      <c r="G105" s="16"/>
      <c r="H105" s="16"/>
    </row>
    <row r="106" spans="3:8" x14ac:dyDescent="0.25">
      <c r="C106" s="15"/>
      <c r="D106" s="16"/>
      <c r="E106" s="16"/>
      <c r="F106" s="15"/>
      <c r="G106" s="16"/>
      <c r="H106" s="16"/>
    </row>
  </sheetData>
  <sheetProtection sheet="1" objects="1" scenarios="1" formatCells="0" selectLockedCells="1"/>
  <phoneticPr fontId="9" type="noConversion"/>
  <pageMargins left="0.74803149606299213" right="0.74803149606299213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5"/>
  <sheetViews>
    <sheetView topLeftCell="A16" workbookViewId="0">
      <selection activeCell="B61" sqref="B61"/>
    </sheetView>
  </sheetViews>
  <sheetFormatPr baseColWidth="10" defaultColWidth="10.33203125" defaultRowHeight="13.2" x14ac:dyDescent="0.25"/>
  <cols>
    <col min="1" max="1" width="10.33203125" style="1" customWidth="1"/>
    <col min="2" max="2" width="15.6640625" style="10" customWidth="1"/>
    <col min="3" max="3" width="10.33203125" style="1" customWidth="1"/>
    <col min="4" max="4" width="12" style="1" bestFit="1" customWidth="1"/>
    <col min="5" max="16384" width="10.33203125" style="1"/>
  </cols>
  <sheetData>
    <row r="1" spans="1:7" x14ac:dyDescent="0.25">
      <c r="A1" s="1" t="s">
        <v>0</v>
      </c>
      <c r="B1" s="2" t="s">
        <v>1</v>
      </c>
      <c r="C1" s="1" t="s">
        <v>88</v>
      </c>
    </row>
    <row r="2" spans="1:7" x14ac:dyDescent="0.25">
      <c r="A2" s="1">
        <v>1</v>
      </c>
      <c r="B2" s="4">
        <v>1</v>
      </c>
      <c r="D2" s="1">
        <v>12792</v>
      </c>
    </row>
    <row r="3" spans="1:7" x14ac:dyDescent="0.25">
      <c r="A3" s="1">
        <v>2</v>
      </c>
      <c r="B3" s="4"/>
    </row>
    <row r="4" spans="1:7" x14ac:dyDescent="0.25">
      <c r="A4" s="1">
        <v>3</v>
      </c>
      <c r="B4" s="4"/>
    </row>
    <row r="5" spans="1:7" x14ac:dyDescent="0.25">
      <c r="A5" s="1">
        <v>4</v>
      </c>
      <c r="B5" s="4"/>
    </row>
    <row r="6" spans="1:7" x14ac:dyDescent="0.25">
      <c r="A6" s="1">
        <v>5</v>
      </c>
      <c r="B6" s="4"/>
    </row>
    <row r="7" spans="1:7" x14ac:dyDescent="0.25">
      <c r="A7" s="1">
        <v>6</v>
      </c>
      <c r="B7" s="4"/>
    </row>
    <row r="8" spans="1:7" x14ac:dyDescent="0.25">
      <c r="A8" s="1">
        <v>7</v>
      </c>
      <c r="B8" s="4"/>
    </row>
    <row r="9" spans="1:7" x14ac:dyDescent="0.25">
      <c r="A9" s="1">
        <v>8</v>
      </c>
      <c r="B9" s="4"/>
    </row>
    <row r="10" spans="1:7" x14ac:dyDescent="0.25">
      <c r="A10" s="1">
        <v>9</v>
      </c>
      <c r="B10" s="4"/>
    </row>
    <row r="11" spans="1:7" x14ac:dyDescent="0.25">
      <c r="A11" s="1">
        <v>10</v>
      </c>
      <c r="B11" s="21"/>
      <c r="F11" s="1" t="s">
        <v>2</v>
      </c>
    </row>
    <row r="12" spans="1:7" x14ac:dyDescent="0.25">
      <c r="A12" s="1">
        <v>11</v>
      </c>
      <c r="B12" s="4"/>
      <c r="F12" s="1" t="s">
        <v>3</v>
      </c>
      <c r="G12" s="1">
        <v>12</v>
      </c>
    </row>
    <row r="13" spans="1:7" x14ac:dyDescent="0.25">
      <c r="A13" s="1">
        <v>12</v>
      </c>
      <c r="B13" s="4"/>
      <c r="F13" s="1" t="s">
        <v>4</v>
      </c>
      <c r="G13" s="1">
        <v>14.3</v>
      </c>
    </row>
    <row r="14" spans="1:7" x14ac:dyDescent="0.25">
      <c r="A14" s="1">
        <v>13</v>
      </c>
      <c r="B14" s="4"/>
    </row>
    <row r="15" spans="1:7" x14ac:dyDescent="0.25">
      <c r="A15" s="1">
        <v>14</v>
      </c>
      <c r="B15" s="4"/>
      <c r="E15" s="1" t="s">
        <v>5</v>
      </c>
    </row>
    <row r="16" spans="1:7" x14ac:dyDescent="0.25">
      <c r="A16" s="1">
        <v>15</v>
      </c>
      <c r="B16" s="4"/>
      <c r="E16" s="1" t="s">
        <v>6</v>
      </c>
      <c r="G16" s="1" t="s">
        <v>7</v>
      </c>
    </row>
    <row r="17" spans="1:7" x14ac:dyDescent="0.25">
      <c r="A17" s="1">
        <v>16</v>
      </c>
      <c r="B17" s="4"/>
      <c r="E17" s="1" t="s">
        <v>8</v>
      </c>
    </row>
    <row r="18" spans="1:7" x14ac:dyDescent="0.25">
      <c r="A18" s="1">
        <v>17</v>
      </c>
      <c r="B18" s="4"/>
    </row>
    <row r="19" spans="1:7" x14ac:dyDescent="0.25">
      <c r="A19" s="1">
        <v>18</v>
      </c>
      <c r="B19" s="4"/>
      <c r="F19" s="1" t="s">
        <v>9</v>
      </c>
      <c r="G19" s="5">
        <v>0.14099999999999999</v>
      </c>
    </row>
    <row r="20" spans="1:7" x14ac:dyDescent="0.25">
      <c r="A20" s="1">
        <v>19</v>
      </c>
      <c r="B20" s="4">
        <v>23283.399999999998</v>
      </c>
      <c r="C20" s="3">
        <v>279700</v>
      </c>
    </row>
    <row r="21" spans="1:7" x14ac:dyDescent="0.25">
      <c r="A21" s="1">
        <v>20</v>
      </c>
      <c r="B21" s="21">
        <v>23575</v>
      </c>
      <c r="C21" s="3">
        <v>283200</v>
      </c>
    </row>
    <row r="22" spans="1:7" x14ac:dyDescent="0.25">
      <c r="A22" s="1">
        <v>21</v>
      </c>
      <c r="B22" s="4">
        <v>23875</v>
      </c>
      <c r="C22" s="3">
        <v>286800</v>
      </c>
    </row>
    <row r="23" spans="1:7" x14ac:dyDescent="0.25">
      <c r="A23" s="1">
        <v>22</v>
      </c>
      <c r="B23" s="4">
        <v>24175</v>
      </c>
      <c r="C23" s="3">
        <v>290400</v>
      </c>
    </row>
    <row r="24" spans="1:7" x14ac:dyDescent="0.25">
      <c r="A24" s="1">
        <v>23</v>
      </c>
      <c r="B24" s="4">
        <v>24483.399999999998</v>
      </c>
      <c r="C24" s="3">
        <v>294100</v>
      </c>
    </row>
    <row r="25" spans="1:7" x14ac:dyDescent="0.25">
      <c r="A25" s="1">
        <v>24</v>
      </c>
      <c r="B25" s="4">
        <v>24800</v>
      </c>
      <c r="C25" s="3">
        <v>297900</v>
      </c>
    </row>
    <row r="26" spans="1:7" x14ac:dyDescent="0.25">
      <c r="A26" s="1">
        <v>25</v>
      </c>
      <c r="B26" s="4">
        <v>25133.399999999998</v>
      </c>
      <c r="C26" s="3">
        <v>301900</v>
      </c>
    </row>
    <row r="27" spans="1:7" x14ac:dyDescent="0.25">
      <c r="A27" s="1">
        <v>26</v>
      </c>
      <c r="B27" s="4">
        <v>25466.699999999997</v>
      </c>
      <c r="C27" s="3">
        <v>305900</v>
      </c>
    </row>
    <row r="28" spans="1:7" x14ac:dyDescent="0.25">
      <c r="A28" s="1">
        <v>27</v>
      </c>
      <c r="B28" s="4">
        <v>25783.399999999998</v>
      </c>
      <c r="C28" s="3">
        <v>309700</v>
      </c>
    </row>
    <row r="29" spans="1:7" x14ac:dyDescent="0.25">
      <c r="A29" s="1">
        <v>28</v>
      </c>
      <c r="B29" s="4">
        <v>26091.699999999997</v>
      </c>
      <c r="C29" s="3">
        <v>313400</v>
      </c>
    </row>
    <row r="30" spans="1:7" x14ac:dyDescent="0.25">
      <c r="A30" s="1">
        <v>29</v>
      </c>
      <c r="B30" s="4">
        <v>26400</v>
      </c>
      <c r="C30" s="3">
        <v>317100</v>
      </c>
    </row>
    <row r="31" spans="1:7" x14ac:dyDescent="0.25">
      <c r="A31" s="6">
        <v>30</v>
      </c>
      <c r="B31" s="21">
        <v>26708.399999999998</v>
      </c>
      <c r="C31" s="3">
        <v>320800</v>
      </c>
    </row>
    <row r="32" spans="1:7" x14ac:dyDescent="0.25">
      <c r="A32" s="1">
        <v>31</v>
      </c>
      <c r="B32" s="4">
        <v>27008.399999999998</v>
      </c>
      <c r="C32" s="3">
        <v>324400</v>
      </c>
    </row>
    <row r="33" spans="1:3" x14ac:dyDescent="0.25">
      <c r="A33" s="1">
        <v>32</v>
      </c>
      <c r="B33" s="4">
        <v>27325</v>
      </c>
      <c r="C33" s="3">
        <v>328200</v>
      </c>
    </row>
    <row r="34" spans="1:3" x14ac:dyDescent="0.25">
      <c r="A34" s="1">
        <v>33</v>
      </c>
      <c r="B34" s="4">
        <v>27641.699999999997</v>
      </c>
      <c r="C34" s="3">
        <v>332000</v>
      </c>
    </row>
    <row r="35" spans="1:3" x14ac:dyDescent="0.25">
      <c r="A35" s="1">
        <v>34</v>
      </c>
      <c r="B35" s="4">
        <v>27966.699999999997</v>
      </c>
      <c r="C35" s="3">
        <v>335900</v>
      </c>
    </row>
    <row r="36" spans="1:3" x14ac:dyDescent="0.25">
      <c r="A36" s="1">
        <v>35</v>
      </c>
      <c r="B36" s="4">
        <v>28300</v>
      </c>
      <c r="C36" s="3">
        <v>339900</v>
      </c>
    </row>
    <row r="37" spans="1:3" x14ac:dyDescent="0.25">
      <c r="A37" s="1">
        <v>36</v>
      </c>
      <c r="B37" s="4">
        <v>28641.699999999997</v>
      </c>
      <c r="C37" s="3">
        <v>344000</v>
      </c>
    </row>
    <row r="38" spans="1:3" x14ac:dyDescent="0.25">
      <c r="A38" s="1">
        <v>37</v>
      </c>
      <c r="B38" s="4">
        <v>29008.399999999998</v>
      </c>
      <c r="C38" s="3">
        <v>348400</v>
      </c>
    </row>
    <row r="39" spans="1:3" x14ac:dyDescent="0.25">
      <c r="A39" s="1">
        <v>38</v>
      </c>
      <c r="B39" s="4">
        <v>29383.399999999998</v>
      </c>
      <c r="C39" s="3">
        <v>352900</v>
      </c>
    </row>
    <row r="40" spans="1:3" x14ac:dyDescent="0.25">
      <c r="A40" s="1">
        <v>39</v>
      </c>
      <c r="B40" s="4">
        <v>29758.399999999998</v>
      </c>
      <c r="C40" s="3">
        <v>357400</v>
      </c>
    </row>
    <row r="41" spans="1:3" x14ac:dyDescent="0.25">
      <c r="A41" s="1">
        <v>40</v>
      </c>
      <c r="B41" s="41">
        <v>30850</v>
      </c>
      <c r="C41" s="3">
        <v>362200</v>
      </c>
    </row>
    <row r="42" spans="1:3" x14ac:dyDescent="0.25">
      <c r="A42" s="1">
        <v>41</v>
      </c>
      <c r="B42" s="41">
        <v>31258.3</v>
      </c>
      <c r="C42" s="3">
        <v>367000</v>
      </c>
    </row>
    <row r="43" spans="1:3" x14ac:dyDescent="0.25">
      <c r="A43" s="1">
        <v>42</v>
      </c>
      <c r="B43" s="41">
        <v>31725</v>
      </c>
      <c r="C43" s="3">
        <v>372500</v>
      </c>
    </row>
    <row r="44" spans="1:3" x14ac:dyDescent="0.25">
      <c r="A44" s="1">
        <v>43</v>
      </c>
      <c r="B44" s="4">
        <v>31458.399999999998</v>
      </c>
      <c r="C44" s="3">
        <v>377800</v>
      </c>
    </row>
    <row r="45" spans="1:3" x14ac:dyDescent="0.25">
      <c r="A45" s="1">
        <v>44</v>
      </c>
      <c r="B45" s="4">
        <v>31941.699999999997</v>
      </c>
      <c r="C45" s="3">
        <v>383600</v>
      </c>
    </row>
    <row r="46" spans="1:3" x14ac:dyDescent="0.25">
      <c r="A46" s="34">
        <v>45</v>
      </c>
      <c r="B46" s="39">
        <v>33083.4</v>
      </c>
      <c r="C46" s="40">
        <v>397000</v>
      </c>
    </row>
    <row r="47" spans="1:3" x14ac:dyDescent="0.25">
      <c r="A47" s="1">
        <v>46</v>
      </c>
      <c r="B47" s="4">
        <v>32900</v>
      </c>
      <c r="C47" s="3">
        <v>395100</v>
      </c>
    </row>
    <row r="48" spans="1:3" x14ac:dyDescent="0.25">
      <c r="A48" s="7">
        <v>47</v>
      </c>
      <c r="B48" s="22">
        <v>33425</v>
      </c>
      <c r="C48" s="3">
        <v>401400</v>
      </c>
    </row>
    <row r="49" spans="1:6" x14ac:dyDescent="0.25">
      <c r="A49" s="8">
        <v>48</v>
      </c>
      <c r="B49" s="22">
        <v>33958.400000000001</v>
      </c>
      <c r="C49" s="3">
        <v>407800</v>
      </c>
    </row>
    <row r="50" spans="1:6" x14ac:dyDescent="0.25">
      <c r="A50" s="1">
        <v>49</v>
      </c>
      <c r="B50" s="4">
        <v>34516.699999999997</v>
      </c>
      <c r="C50" s="3">
        <v>414500</v>
      </c>
    </row>
    <row r="51" spans="1:6" x14ac:dyDescent="0.25">
      <c r="A51" s="1">
        <v>50</v>
      </c>
      <c r="B51" s="21">
        <v>35066.699999999997</v>
      </c>
      <c r="C51" s="3">
        <v>421100</v>
      </c>
    </row>
    <row r="52" spans="1:6" x14ac:dyDescent="0.25">
      <c r="A52" s="1">
        <v>51</v>
      </c>
      <c r="B52" s="4">
        <v>35633.4</v>
      </c>
      <c r="C52" s="3">
        <v>427900</v>
      </c>
    </row>
    <row r="53" spans="1:6" x14ac:dyDescent="0.25">
      <c r="A53" s="1">
        <v>52</v>
      </c>
      <c r="B53" s="4">
        <v>36233.4</v>
      </c>
      <c r="C53" s="3">
        <v>435100</v>
      </c>
    </row>
    <row r="54" spans="1:6" x14ac:dyDescent="0.25">
      <c r="A54" s="1">
        <v>53</v>
      </c>
      <c r="B54" s="4">
        <v>36866.699999999997</v>
      </c>
      <c r="C54" s="3">
        <v>442700</v>
      </c>
    </row>
    <row r="55" spans="1:6" x14ac:dyDescent="0.25">
      <c r="A55" s="1">
        <v>54</v>
      </c>
      <c r="B55" s="4">
        <v>37466.699999999997</v>
      </c>
      <c r="C55" s="3">
        <v>449900</v>
      </c>
    </row>
    <row r="56" spans="1:6" x14ac:dyDescent="0.25">
      <c r="A56" s="1">
        <v>55</v>
      </c>
      <c r="B56" s="4">
        <v>38116.699999999997</v>
      </c>
      <c r="C56" s="3">
        <v>457700</v>
      </c>
    </row>
    <row r="57" spans="1:6" x14ac:dyDescent="0.25">
      <c r="A57" s="1">
        <v>56</v>
      </c>
      <c r="B57" s="4">
        <v>38750</v>
      </c>
      <c r="C57" s="3">
        <v>465300</v>
      </c>
    </row>
    <row r="58" spans="1:6" x14ac:dyDescent="0.25">
      <c r="A58" s="1">
        <v>57</v>
      </c>
      <c r="B58" s="4">
        <v>39425</v>
      </c>
      <c r="C58" s="3">
        <v>473400</v>
      </c>
      <c r="D58" s="9"/>
      <c r="E58" s="9"/>
      <c r="F58" s="9"/>
    </row>
    <row r="59" spans="1:6" x14ac:dyDescent="0.25">
      <c r="A59" s="1">
        <v>58</v>
      </c>
      <c r="B59" s="4">
        <v>40133.4</v>
      </c>
      <c r="C59" s="3">
        <v>481900</v>
      </c>
      <c r="D59" s="9"/>
      <c r="E59" s="9"/>
      <c r="F59" s="9"/>
    </row>
    <row r="60" spans="1:6" x14ac:dyDescent="0.25">
      <c r="A60" s="1">
        <v>59</v>
      </c>
      <c r="B60" s="4">
        <v>40858.400000000001</v>
      </c>
      <c r="C60" s="3">
        <v>490600</v>
      </c>
      <c r="D60" s="9"/>
      <c r="E60" s="9"/>
      <c r="F60" s="9"/>
    </row>
    <row r="61" spans="1:6" x14ac:dyDescent="0.25">
      <c r="A61" s="1">
        <v>60</v>
      </c>
      <c r="B61" s="21">
        <v>42483.3</v>
      </c>
      <c r="C61" s="3">
        <v>508800</v>
      </c>
    </row>
    <row r="62" spans="1:6" x14ac:dyDescent="0.25">
      <c r="A62" s="1">
        <v>61</v>
      </c>
      <c r="B62" s="4">
        <v>42366.7</v>
      </c>
      <c r="C62" s="3">
        <v>508700</v>
      </c>
    </row>
    <row r="63" spans="1:6" x14ac:dyDescent="0.25">
      <c r="A63" s="1">
        <v>62</v>
      </c>
      <c r="B63" s="4">
        <v>43183.4</v>
      </c>
      <c r="C63" s="3">
        <v>518500</v>
      </c>
    </row>
    <row r="64" spans="1:6" x14ac:dyDescent="0.25">
      <c r="A64" s="1">
        <v>63</v>
      </c>
      <c r="B64" s="4">
        <v>44033.4</v>
      </c>
      <c r="C64" s="3">
        <v>528700</v>
      </c>
    </row>
    <row r="65" spans="1:3" x14ac:dyDescent="0.25">
      <c r="A65" s="1">
        <v>64</v>
      </c>
      <c r="B65" s="4">
        <v>44866.7</v>
      </c>
      <c r="C65" s="3">
        <v>538700</v>
      </c>
    </row>
    <row r="66" spans="1:3" x14ac:dyDescent="0.25">
      <c r="A66" s="1">
        <v>65</v>
      </c>
      <c r="B66" s="4">
        <v>45700</v>
      </c>
      <c r="C66" s="3">
        <v>548700</v>
      </c>
    </row>
    <row r="67" spans="1:3" x14ac:dyDescent="0.25">
      <c r="A67" s="1">
        <v>66</v>
      </c>
      <c r="B67" s="4">
        <v>46525</v>
      </c>
      <c r="C67" s="3">
        <v>558600</v>
      </c>
    </row>
    <row r="68" spans="1:3" x14ac:dyDescent="0.25">
      <c r="A68" s="1">
        <v>67</v>
      </c>
      <c r="B68" s="4">
        <v>47391.7</v>
      </c>
      <c r="C68" s="3">
        <v>569000</v>
      </c>
    </row>
    <row r="69" spans="1:3" x14ac:dyDescent="0.25">
      <c r="A69" s="1">
        <v>68</v>
      </c>
      <c r="B69" s="4">
        <v>48208.4</v>
      </c>
      <c r="C69" s="3">
        <v>578800</v>
      </c>
    </row>
    <row r="70" spans="1:3" x14ac:dyDescent="0.25">
      <c r="A70" s="1">
        <v>69</v>
      </c>
      <c r="B70" s="4">
        <v>49141.7</v>
      </c>
      <c r="C70" s="3">
        <v>590000</v>
      </c>
    </row>
    <row r="71" spans="1:3" x14ac:dyDescent="0.25">
      <c r="A71" s="1">
        <v>70</v>
      </c>
      <c r="B71" s="21">
        <v>50108.4</v>
      </c>
      <c r="C71" s="3">
        <v>601600</v>
      </c>
    </row>
    <row r="72" spans="1:3" x14ac:dyDescent="0.25">
      <c r="A72" s="1">
        <v>71</v>
      </c>
      <c r="B72" s="4">
        <v>51308.4</v>
      </c>
      <c r="C72" s="3">
        <v>616000</v>
      </c>
    </row>
    <row r="73" spans="1:3" x14ac:dyDescent="0.25">
      <c r="A73" s="1">
        <v>72</v>
      </c>
      <c r="B73" s="4">
        <v>52233.4</v>
      </c>
      <c r="C73" s="3">
        <v>627100</v>
      </c>
    </row>
    <row r="74" spans="1:3" x14ac:dyDescent="0.25">
      <c r="A74" s="1">
        <v>73</v>
      </c>
      <c r="B74" s="4">
        <v>53158.400000000001</v>
      </c>
      <c r="C74" s="3">
        <v>638200</v>
      </c>
    </row>
    <row r="75" spans="1:3" x14ac:dyDescent="0.25">
      <c r="A75" s="1">
        <v>74</v>
      </c>
      <c r="B75" s="4">
        <v>54125</v>
      </c>
      <c r="C75" s="3">
        <v>649800</v>
      </c>
    </row>
    <row r="76" spans="1:3" x14ac:dyDescent="0.25">
      <c r="A76" s="1">
        <v>75</v>
      </c>
      <c r="B76" s="4">
        <v>55175</v>
      </c>
      <c r="C76" s="3">
        <v>662400</v>
      </c>
    </row>
    <row r="77" spans="1:3" x14ac:dyDescent="0.25">
      <c r="A77" s="1">
        <v>76</v>
      </c>
      <c r="B77" s="4">
        <v>57741.7</v>
      </c>
      <c r="C77" s="3">
        <v>692900</v>
      </c>
    </row>
    <row r="78" spans="1:3" x14ac:dyDescent="0.25">
      <c r="A78" s="1">
        <v>77</v>
      </c>
      <c r="B78" s="4">
        <v>58025</v>
      </c>
      <c r="C78" s="3">
        <v>696600</v>
      </c>
    </row>
    <row r="79" spans="1:3" x14ac:dyDescent="0.25">
      <c r="A79" s="1">
        <v>78</v>
      </c>
      <c r="B79" s="4">
        <v>59900</v>
      </c>
      <c r="C79" s="3">
        <v>719100</v>
      </c>
    </row>
    <row r="80" spans="1:3" x14ac:dyDescent="0.25">
      <c r="A80" s="1">
        <v>79</v>
      </c>
      <c r="B80" s="4">
        <v>61791.7</v>
      </c>
      <c r="C80" s="3">
        <v>741800</v>
      </c>
    </row>
    <row r="81" spans="1:3" x14ac:dyDescent="0.25">
      <c r="A81" s="1">
        <v>80</v>
      </c>
      <c r="B81" s="21">
        <v>63683.4</v>
      </c>
      <c r="C81" s="3">
        <v>764500</v>
      </c>
    </row>
    <row r="82" spans="1:3" x14ac:dyDescent="0.25">
      <c r="A82" s="1">
        <v>81</v>
      </c>
      <c r="B82" s="4">
        <v>65541.700000000012</v>
      </c>
      <c r="C82" s="3">
        <v>786800</v>
      </c>
    </row>
    <row r="83" spans="1:3" x14ac:dyDescent="0.25">
      <c r="A83" s="1">
        <v>82</v>
      </c>
      <c r="B83" s="4">
        <v>67341.700000000012</v>
      </c>
      <c r="C83" s="3">
        <v>808400</v>
      </c>
    </row>
    <row r="84" spans="1:3" x14ac:dyDescent="0.25">
      <c r="A84" s="1">
        <v>83</v>
      </c>
      <c r="B84" s="4">
        <v>69133.400000000009</v>
      </c>
      <c r="C84" s="3">
        <v>829900</v>
      </c>
    </row>
    <row r="85" spans="1:3" x14ac:dyDescent="0.25">
      <c r="A85" s="1">
        <v>84</v>
      </c>
      <c r="B85" s="4">
        <v>70925</v>
      </c>
      <c r="C85" s="3">
        <v>851400</v>
      </c>
    </row>
    <row r="86" spans="1:3" x14ac:dyDescent="0.25">
      <c r="A86" s="1">
        <v>85</v>
      </c>
      <c r="B86" s="4">
        <v>74633.399999999994</v>
      </c>
      <c r="C86" s="3">
        <v>895900</v>
      </c>
    </row>
    <row r="87" spans="1:3" x14ac:dyDescent="0.25">
      <c r="A87" s="1">
        <v>86</v>
      </c>
      <c r="B87" s="4">
        <v>75416.700000000012</v>
      </c>
      <c r="C87" s="3">
        <v>905300</v>
      </c>
    </row>
    <row r="88" spans="1:3" x14ac:dyDescent="0.25">
      <c r="A88" s="1">
        <v>87</v>
      </c>
      <c r="B88" s="4">
        <v>77675</v>
      </c>
      <c r="C88" s="3">
        <v>932400</v>
      </c>
    </row>
    <row r="89" spans="1:3" x14ac:dyDescent="0.25">
      <c r="A89" s="1">
        <v>88</v>
      </c>
      <c r="B89" s="4">
        <v>79458.400000000009</v>
      </c>
      <c r="C89" s="3">
        <v>953800</v>
      </c>
    </row>
    <row r="90" spans="1:3" x14ac:dyDescent="0.25">
      <c r="A90" s="1">
        <v>89</v>
      </c>
      <c r="B90" s="4">
        <v>81258.400000000009</v>
      </c>
      <c r="C90" s="3">
        <v>975400</v>
      </c>
    </row>
    <row r="91" spans="1:3" x14ac:dyDescent="0.25">
      <c r="A91" s="1">
        <v>90</v>
      </c>
      <c r="B91" s="21">
        <v>83058.400000000009</v>
      </c>
      <c r="C91" s="3">
        <v>997000</v>
      </c>
    </row>
    <row r="92" spans="1:3" x14ac:dyDescent="0.25">
      <c r="A92" s="1">
        <v>91</v>
      </c>
      <c r="B92" s="4">
        <v>84858.400000000009</v>
      </c>
      <c r="C92" s="3">
        <v>1018600</v>
      </c>
    </row>
    <row r="93" spans="1:3" x14ac:dyDescent="0.25">
      <c r="A93" s="1">
        <v>92</v>
      </c>
      <c r="B93" s="4">
        <v>86650</v>
      </c>
      <c r="C93" s="3">
        <v>1040100</v>
      </c>
    </row>
    <row r="94" spans="1:3" x14ac:dyDescent="0.25">
      <c r="A94" s="1">
        <v>93</v>
      </c>
      <c r="B94" s="4">
        <v>88441.700000000012</v>
      </c>
      <c r="C94" s="3">
        <v>1061600</v>
      </c>
    </row>
    <row r="95" spans="1:3" x14ac:dyDescent="0.25">
      <c r="A95" s="1">
        <v>94</v>
      </c>
      <c r="B95" s="4">
        <v>90241.700000000012</v>
      </c>
      <c r="C95" s="3">
        <v>1083200</v>
      </c>
    </row>
    <row r="96" spans="1:3" x14ac:dyDescent="0.25">
      <c r="A96" s="1">
        <v>95</v>
      </c>
      <c r="B96" s="4">
        <v>92041.700000000012</v>
      </c>
      <c r="C96" s="3">
        <v>1104800</v>
      </c>
    </row>
    <row r="101" spans="2:2" x14ac:dyDescent="0.25">
      <c r="B101" s="10" t="s">
        <v>11</v>
      </c>
    </row>
    <row r="104" spans="2:2" x14ac:dyDescent="0.25">
      <c r="B104" s="11" t="s">
        <v>10</v>
      </c>
    </row>
    <row r="105" spans="2:2" x14ac:dyDescent="0.25">
      <c r="B105" s="10">
        <v>0</v>
      </c>
    </row>
    <row r="106" spans="2:2" x14ac:dyDescent="0.25">
      <c r="B106" s="10">
        <v>0</v>
      </c>
    </row>
    <row r="107" spans="2:2" x14ac:dyDescent="0.25">
      <c r="B107" s="10">
        <f>12/100</f>
        <v>0.12</v>
      </c>
    </row>
    <row r="108" spans="2:2" x14ac:dyDescent="0.25">
      <c r="B108" s="10">
        <f>12/100*14.1/100</f>
        <v>1.6920000000000001E-2</v>
      </c>
    </row>
    <row r="109" spans="2:2" x14ac:dyDescent="0.25">
      <c r="B109" s="10">
        <f>14.1/100</f>
        <v>0.14099999999999999</v>
      </c>
    </row>
    <row r="110" spans="2:2" x14ac:dyDescent="0.25">
      <c r="B110" s="12">
        <f>SUM(B105:B109)</f>
        <v>0.27791999999999994</v>
      </c>
    </row>
    <row r="112" spans="2:2" x14ac:dyDescent="0.25">
      <c r="B112" s="10" t="s">
        <v>12</v>
      </c>
    </row>
    <row r="113" spans="1:2" x14ac:dyDescent="0.25">
      <c r="B113" s="10" t="s">
        <v>13</v>
      </c>
    </row>
    <row r="114" spans="1:2" x14ac:dyDescent="0.25">
      <c r="B114" s="10" t="s">
        <v>14</v>
      </c>
    </row>
    <row r="115" spans="1:2" x14ac:dyDescent="0.25">
      <c r="B115" s="10" t="s">
        <v>15</v>
      </c>
    </row>
    <row r="117" spans="1:2" x14ac:dyDescent="0.25">
      <c r="B117" s="10" t="s">
        <v>16</v>
      </c>
    </row>
    <row r="118" spans="1:2" x14ac:dyDescent="0.25">
      <c r="B118" s="10" t="s">
        <v>17</v>
      </c>
    </row>
    <row r="120" spans="1:2" x14ac:dyDescent="0.25">
      <c r="A120" s="1">
        <v>81</v>
      </c>
      <c r="B120" s="10">
        <v>54600</v>
      </c>
    </row>
    <row r="121" spans="1:2" x14ac:dyDescent="0.25">
      <c r="A121" s="1">
        <v>82</v>
      </c>
      <c r="B121" s="10">
        <v>56266.7</v>
      </c>
    </row>
    <row r="122" spans="1:2" x14ac:dyDescent="0.25">
      <c r="A122" s="1">
        <v>83</v>
      </c>
      <c r="B122" s="10">
        <v>57933.4</v>
      </c>
    </row>
    <row r="123" spans="1:2" x14ac:dyDescent="0.25">
      <c r="A123" s="1">
        <v>84</v>
      </c>
      <c r="B123" s="10">
        <v>59600</v>
      </c>
    </row>
    <row r="124" spans="1:2" x14ac:dyDescent="0.25">
      <c r="A124" s="1">
        <v>85</v>
      </c>
      <c r="B124" s="10">
        <v>61683.4</v>
      </c>
    </row>
    <row r="125" spans="1:2" x14ac:dyDescent="0.25">
      <c r="A125" s="1">
        <v>86</v>
      </c>
      <c r="B125" s="10">
        <v>63766.7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9"/>
  <sheetViews>
    <sheetView tabSelected="1" topLeftCell="A41" workbookViewId="0">
      <selection activeCell="B97" sqref="B97"/>
    </sheetView>
  </sheetViews>
  <sheetFormatPr baseColWidth="10" defaultColWidth="8.77734375" defaultRowHeight="13.2" x14ac:dyDescent="0.25"/>
  <sheetData>
    <row r="1" spans="1:2" ht="12.75" customHeight="1" x14ac:dyDescent="0.25">
      <c r="A1" s="1" t="s">
        <v>0</v>
      </c>
      <c r="B1" s="2" t="s">
        <v>27</v>
      </c>
    </row>
    <row r="2" spans="1:2" ht="12.75" customHeight="1" x14ac:dyDescent="0.25">
      <c r="A2" s="1">
        <v>1</v>
      </c>
      <c r="B2" s="23">
        <v>1</v>
      </c>
    </row>
    <row r="3" spans="1:2" x14ac:dyDescent="0.25">
      <c r="A3" s="1">
        <v>2</v>
      </c>
      <c r="B3" s="23">
        <v>0</v>
      </c>
    </row>
    <row r="4" spans="1:2" ht="38.25" customHeight="1" x14ac:dyDescent="0.25">
      <c r="A4" s="1">
        <v>3</v>
      </c>
      <c r="B4" s="23">
        <v>0</v>
      </c>
    </row>
    <row r="5" spans="1:2" ht="25.5" customHeight="1" x14ac:dyDescent="0.25">
      <c r="A5" s="1">
        <v>4</v>
      </c>
      <c r="B5" s="23">
        <v>0</v>
      </c>
    </row>
    <row r="6" spans="1:2" x14ac:dyDescent="0.25">
      <c r="A6" s="1">
        <v>5</v>
      </c>
      <c r="B6" s="23">
        <v>0</v>
      </c>
    </row>
    <row r="7" spans="1:2" x14ac:dyDescent="0.25">
      <c r="A7" s="1">
        <v>6</v>
      </c>
      <c r="B7" s="23">
        <v>0</v>
      </c>
    </row>
    <row r="8" spans="1:2" x14ac:dyDescent="0.25">
      <c r="A8" s="1">
        <v>7</v>
      </c>
      <c r="B8" s="23">
        <v>0</v>
      </c>
    </row>
    <row r="9" spans="1:2" x14ac:dyDescent="0.25">
      <c r="A9" s="1">
        <v>8</v>
      </c>
      <c r="B9" s="23">
        <v>0</v>
      </c>
    </row>
    <row r="10" spans="1:2" x14ac:dyDescent="0.25">
      <c r="A10" s="1">
        <v>9</v>
      </c>
      <c r="B10" s="23">
        <v>0</v>
      </c>
    </row>
    <row r="11" spans="1:2" x14ac:dyDescent="0.25">
      <c r="A11" s="1">
        <v>10</v>
      </c>
      <c r="B11" s="23">
        <v>0</v>
      </c>
    </row>
    <row r="12" spans="1:2" x14ac:dyDescent="0.25">
      <c r="A12" s="1">
        <v>11</v>
      </c>
      <c r="B12" s="23">
        <v>0</v>
      </c>
    </row>
    <row r="13" spans="1:2" x14ac:dyDescent="0.25">
      <c r="A13" s="1">
        <v>12</v>
      </c>
      <c r="B13" s="23">
        <v>0</v>
      </c>
    </row>
    <row r="14" spans="1:2" x14ac:dyDescent="0.25">
      <c r="A14" s="1">
        <v>13</v>
      </c>
      <c r="B14" s="23">
        <v>0</v>
      </c>
    </row>
    <row r="15" spans="1:2" x14ac:dyDescent="0.25">
      <c r="A15" s="1">
        <v>14</v>
      </c>
      <c r="B15" s="23">
        <v>0</v>
      </c>
    </row>
    <row r="16" spans="1:2" x14ac:dyDescent="0.25">
      <c r="A16" s="1">
        <v>15</v>
      </c>
      <c r="B16" s="23">
        <v>0</v>
      </c>
    </row>
    <row r="17" spans="1:2" x14ac:dyDescent="0.25">
      <c r="A17" s="1">
        <v>16</v>
      </c>
      <c r="B17" s="23">
        <v>0</v>
      </c>
    </row>
    <row r="18" spans="1:2" x14ac:dyDescent="0.25">
      <c r="A18" s="1">
        <v>17</v>
      </c>
      <c r="B18" s="23">
        <v>0</v>
      </c>
    </row>
    <row r="19" spans="1:2" x14ac:dyDescent="0.25">
      <c r="A19" s="1">
        <v>18</v>
      </c>
      <c r="B19" s="23">
        <v>0</v>
      </c>
    </row>
    <row r="20" spans="1:2" x14ac:dyDescent="0.25">
      <c r="A20" s="1">
        <v>19</v>
      </c>
      <c r="B20" s="23">
        <v>179.7</v>
      </c>
    </row>
    <row r="21" spans="1:2" x14ac:dyDescent="0.25">
      <c r="A21" s="1">
        <v>20</v>
      </c>
      <c r="B21" s="23">
        <v>181.5</v>
      </c>
    </row>
    <row r="22" spans="1:2" x14ac:dyDescent="0.25">
      <c r="A22" s="1">
        <v>21</v>
      </c>
      <c r="B22" s="23">
        <v>183.5</v>
      </c>
    </row>
    <row r="23" spans="1:2" x14ac:dyDescent="0.25">
      <c r="A23" s="1">
        <v>22</v>
      </c>
      <c r="B23" s="23">
        <v>185.5</v>
      </c>
    </row>
    <row r="24" spans="1:2" x14ac:dyDescent="0.25">
      <c r="A24" s="1">
        <v>23</v>
      </c>
      <c r="B24" s="23">
        <v>187.4</v>
      </c>
    </row>
    <row r="25" spans="1:2" x14ac:dyDescent="0.25">
      <c r="A25" s="1">
        <v>24</v>
      </c>
      <c r="B25" s="23">
        <v>189.4</v>
      </c>
    </row>
    <row r="26" spans="1:2" x14ac:dyDescent="0.25">
      <c r="A26" s="1">
        <v>25</v>
      </c>
      <c r="B26" s="23">
        <v>191.6</v>
      </c>
    </row>
    <row r="27" spans="1:2" x14ac:dyDescent="0.25">
      <c r="A27" s="1">
        <v>26</v>
      </c>
      <c r="B27" s="23">
        <v>193.8</v>
      </c>
    </row>
    <row r="28" spans="1:2" x14ac:dyDescent="0.25">
      <c r="A28" s="1">
        <v>27</v>
      </c>
      <c r="B28" s="23">
        <v>195.8</v>
      </c>
    </row>
    <row r="29" spans="1:2" x14ac:dyDescent="0.25">
      <c r="A29" s="1">
        <v>28</v>
      </c>
      <c r="B29" s="23">
        <v>197.9</v>
      </c>
    </row>
    <row r="30" spans="1:2" x14ac:dyDescent="0.25">
      <c r="A30" s="1">
        <v>29</v>
      </c>
      <c r="B30" s="23">
        <v>100.8</v>
      </c>
    </row>
    <row r="31" spans="1:2" x14ac:dyDescent="0.25">
      <c r="A31" s="6">
        <v>30</v>
      </c>
      <c r="B31" s="23">
        <v>201.9</v>
      </c>
    </row>
    <row r="32" spans="1:2" x14ac:dyDescent="0.25">
      <c r="A32" s="1">
        <v>31</v>
      </c>
      <c r="B32" s="23">
        <v>203.7</v>
      </c>
    </row>
    <row r="33" spans="1:2" x14ac:dyDescent="0.25">
      <c r="A33" s="1">
        <v>32</v>
      </c>
      <c r="B33" s="23">
        <v>205.9</v>
      </c>
    </row>
    <row r="34" spans="1:2" x14ac:dyDescent="0.25">
      <c r="A34" s="1">
        <v>33</v>
      </c>
      <c r="B34" s="23">
        <v>207.9</v>
      </c>
    </row>
    <row r="35" spans="1:2" x14ac:dyDescent="0.25">
      <c r="A35" s="1">
        <v>34</v>
      </c>
      <c r="B35" s="23">
        <v>210</v>
      </c>
    </row>
    <row r="36" spans="1:2" x14ac:dyDescent="0.25">
      <c r="A36" s="1">
        <v>35</v>
      </c>
      <c r="B36" s="23">
        <v>212.2</v>
      </c>
    </row>
    <row r="37" spans="1:2" x14ac:dyDescent="0.25">
      <c r="A37" s="1">
        <v>36</v>
      </c>
      <c r="B37" s="23">
        <v>214.4</v>
      </c>
    </row>
    <row r="38" spans="1:2" x14ac:dyDescent="0.25">
      <c r="A38" s="1">
        <v>37</v>
      </c>
      <c r="B38" s="23">
        <v>216.9</v>
      </c>
    </row>
    <row r="39" spans="1:2" x14ac:dyDescent="0.25">
      <c r="A39" s="1">
        <v>38</v>
      </c>
      <c r="B39" s="23">
        <v>219.3</v>
      </c>
    </row>
    <row r="40" spans="1:2" x14ac:dyDescent="0.25">
      <c r="A40" s="1">
        <v>39</v>
      </c>
      <c r="B40" s="23">
        <v>221.7</v>
      </c>
    </row>
    <row r="41" spans="1:2" x14ac:dyDescent="0.25">
      <c r="A41" s="36">
        <v>40</v>
      </c>
      <c r="B41" s="37">
        <v>224.4</v>
      </c>
    </row>
    <row r="42" spans="1:2" x14ac:dyDescent="0.25">
      <c r="A42" s="36">
        <v>41</v>
      </c>
      <c r="B42" s="37">
        <v>227</v>
      </c>
    </row>
    <row r="43" spans="1:2" x14ac:dyDescent="0.25">
      <c r="A43" s="36">
        <v>42</v>
      </c>
      <c r="B43" s="37">
        <v>230</v>
      </c>
    </row>
    <row r="44" spans="1:2" x14ac:dyDescent="0.25">
      <c r="A44" s="1">
        <v>43</v>
      </c>
      <c r="B44" s="23">
        <v>232.9</v>
      </c>
    </row>
    <row r="45" spans="1:2" x14ac:dyDescent="0.25">
      <c r="A45" s="1">
        <v>44</v>
      </c>
      <c r="B45" s="23">
        <v>236</v>
      </c>
    </row>
    <row r="46" spans="1:2" x14ac:dyDescent="0.25">
      <c r="A46" s="34">
        <v>45</v>
      </c>
      <c r="B46" s="35">
        <v>239.1</v>
      </c>
    </row>
    <row r="47" spans="1:2" x14ac:dyDescent="0.25">
      <c r="A47" s="1">
        <v>46</v>
      </c>
      <c r="B47" s="23">
        <v>242.3</v>
      </c>
    </row>
    <row r="48" spans="1:2" x14ac:dyDescent="0.25">
      <c r="A48" s="7">
        <v>47</v>
      </c>
      <c r="B48" s="23">
        <v>246.4</v>
      </c>
    </row>
    <row r="49" spans="1:3" x14ac:dyDescent="0.25">
      <c r="A49" s="8">
        <v>48</v>
      </c>
      <c r="B49" s="23">
        <v>249.9</v>
      </c>
    </row>
    <row r="50" spans="1:3" x14ac:dyDescent="0.25">
      <c r="A50" s="1">
        <v>49</v>
      </c>
      <c r="B50" s="23">
        <v>253.7</v>
      </c>
    </row>
    <row r="51" spans="1:3" x14ac:dyDescent="0.25">
      <c r="A51" s="1">
        <v>50</v>
      </c>
      <c r="B51" s="23">
        <v>257.39999999999998</v>
      </c>
    </row>
    <row r="52" spans="1:3" x14ac:dyDescent="0.25">
      <c r="A52" s="1">
        <v>51</v>
      </c>
      <c r="B52" s="23">
        <v>261</v>
      </c>
    </row>
    <row r="53" spans="1:3" x14ac:dyDescent="0.25">
      <c r="A53" s="1">
        <v>52</v>
      </c>
      <c r="B53" s="23">
        <v>264.8</v>
      </c>
    </row>
    <row r="54" spans="1:3" x14ac:dyDescent="0.25">
      <c r="A54" s="1">
        <v>53</v>
      </c>
      <c r="B54" s="23">
        <v>268.89999999999998</v>
      </c>
    </row>
    <row r="55" spans="1:3" x14ac:dyDescent="0.25">
      <c r="A55" s="1">
        <v>54</v>
      </c>
      <c r="B55" s="23">
        <v>272.7</v>
      </c>
    </row>
    <row r="56" spans="1:3" x14ac:dyDescent="0.25">
      <c r="A56" s="1">
        <v>55</v>
      </c>
      <c r="B56" s="23">
        <v>277</v>
      </c>
    </row>
    <row r="57" spans="1:3" x14ac:dyDescent="0.25">
      <c r="A57" s="1">
        <v>56</v>
      </c>
      <c r="B57" s="23">
        <v>281.10000000000002</v>
      </c>
    </row>
    <row r="58" spans="1:3" x14ac:dyDescent="0.25">
      <c r="A58" s="1">
        <v>57</v>
      </c>
      <c r="B58" s="23">
        <v>285.5</v>
      </c>
    </row>
    <row r="59" spans="1:3" x14ac:dyDescent="0.25">
      <c r="A59" s="1">
        <v>58</v>
      </c>
      <c r="B59" s="23">
        <v>290</v>
      </c>
    </row>
    <row r="60" spans="1:3" x14ac:dyDescent="0.25">
      <c r="A60" s="36">
        <v>59</v>
      </c>
      <c r="B60" s="37">
        <v>294.89999999999998</v>
      </c>
      <c r="C60" s="38"/>
    </row>
    <row r="61" spans="1:3" x14ac:dyDescent="0.25">
      <c r="A61" s="36">
        <v>60</v>
      </c>
      <c r="B61" s="37">
        <v>299.5</v>
      </c>
    </row>
    <row r="62" spans="1:3" x14ac:dyDescent="0.25">
      <c r="A62" s="1">
        <v>61</v>
      </c>
      <c r="B62" s="23">
        <v>304.7</v>
      </c>
    </row>
    <row r="63" spans="1:3" x14ac:dyDescent="0.25">
      <c r="A63" s="1">
        <v>62</v>
      </c>
      <c r="B63" s="23">
        <v>310</v>
      </c>
    </row>
    <row r="64" spans="1:3" x14ac:dyDescent="0.25">
      <c r="A64" s="1">
        <v>63</v>
      </c>
      <c r="B64" s="23">
        <v>313.5</v>
      </c>
    </row>
    <row r="65" spans="1:2" x14ac:dyDescent="0.25">
      <c r="A65" s="1">
        <v>64</v>
      </c>
      <c r="B65" s="23">
        <v>320</v>
      </c>
    </row>
    <row r="66" spans="1:2" x14ac:dyDescent="0.25">
      <c r="A66" s="36">
        <v>65</v>
      </c>
      <c r="B66" s="37">
        <v>325.60000000000002</v>
      </c>
    </row>
    <row r="67" spans="1:2" x14ac:dyDescent="0.25">
      <c r="A67" s="36">
        <v>66</v>
      </c>
      <c r="B67" s="37">
        <v>331.1</v>
      </c>
    </row>
    <row r="68" spans="1:2" x14ac:dyDescent="0.25">
      <c r="A68" s="1">
        <v>67</v>
      </c>
      <c r="B68" s="23">
        <v>336.9</v>
      </c>
    </row>
    <row r="69" spans="1:2" x14ac:dyDescent="0.25">
      <c r="A69" s="1">
        <v>68</v>
      </c>
      <c r="B69" s="23">
        <v>342.2</v>
      </c>
    </row>
    <row r="70" spans="1:2" x14ac:dyDescent="0.25">
      <c r="A70" s="1">
        <v>69</v>
      </c>
      <c r="B70" s="23">
        <v>348.4</v>
      </c>
    </row>
    <row r="71" spans="1:2" x14ac:dyDescent="0.25">
      <c r="A71" s="1">
        <v>70</v>
      </c>
      <c r="B71" s="23">
        <v>354.9</v>
      </c>
    </row>
    <row r="72" spans="1:2" x14ac:dyDescent="0.25">
      <c r="A72" s="36">
        <v>71</v>
      </c>
      <c r="B72" s="37">
        <v>362.9</v>
      </c>
    </row>
    <row r="73" spans="1:2" x14ac:dyDescent="0.25">
      <c r="A73" s="1">
        <v>72</v>
      </c>
      <c r="B73" s="23">
        <v>369.1</v>
      </c>
    </row>
    <row r="74" spans="1:2" x14ac:dyDescent="0.25">
      <c r="A74" s="1">
        <v>73</v>
      </c>
      <c r="B74" s="23">
        <v>375.3</v>
      </c>
    </row>
    <row r="75" spans="1:2" x14ac:dyDescent="0.25">
      <c r="A75" s="1">
        <v>74</v>
      </c>
      <c r="B75" s="23">
        <v>381.8</v>
      </c>
    </row>
    <row r="76" spans="1:2" x14ac:dyDescent="0.25">
      <c r="A76" s="1">
        <v>75</v>
      </c>
      <c r="B76" s="23">
        <v>389.1</v>
      </c>
    </row>
    <row r="77" spans="1:2" x14ac:dyDescent="0.25">
      <c r="A77" s="1">
        <v>76</v>
      </c>
      <c r="B77" s="23">
        <v>398.7</v>
      </c>
    </row>
    <row r="78" spans="1:2" x14ac:dyDescent="0.25">
      <c r="A78" s="1">
        <v>77</v>
      </c>
      <c r="B78" s="23">
        <v>408.3</v>
      </c>
    </row>
    <row r="79" spans="1:2" x14ac:dyDescent="0.25">
      <c r="A79" s="1">
        <v>78</v>
      </c>
      <c r="B79" s="23">
        <v>420.9</v>
      </c>
    </row>
    <row r="80" spans="1:2" x14ac:dyDescent="0.25">
      <c r="A80" s="1">
        <v>79</v>
      </c>
      <c r="B80" s="23">
        <v>433.6</v>
      </c>
    </row>
    <row r="81" spans="1:2" x14ac:dyDescent="0.25">
      <c r="A81" s="1">
        <v>80</v>
      </c>
      <c r="B81" s="23">
        <v>446.4</v>
      </c>
    </row>
    <row r="82" spans="1:2" x14ac:dyDescent="0.25">
      <c r="A82" s="1">
        <v>81</v>
      </c>
      <c r="B82" s="23">
        <v>459</v>
      </c>
    </row>
    <row r="83" spans="1:2" x14ac:dyDescent="0.25">
      <c r="A83" s="1">
        <v>82</v>
      </c>
      <c r="B83" s="23">
        <v>471.2</v>
      </c>
    </row>
    <row r="84" spans="1:2" x14ac:dyDescent="0.25">
      <c r="A84" s="1">
        <v>83</v>
      </c>
      <c r="B84" s="23">
        <v>483.2</v>
      </c>
    </row>
    <row r="85" spans="1:2" x14ac:dyDescent="0.25">
      <c r="A85" s="1">
        <v>84</v>
      </c>
      <c r="B85" s="23">
        <v>495.3</v>
      </c>
    </row>
    <row r="86" spans="1:2" x14ac:dyDescent="0.25">
      <c r="A86" s="1">
        <v>85</v>
      </c>
      <c r="B86" s="23">
        <v>510.6</v>
      </c>
    </row>
    <row r="87" spans="1:2" x14ac:dyDescent="0.25">
      <c r="A87" s="1">
        <v>86</v>
      </c>
      <c r="B87" s="23">
        <v>525.5</v>
      </c>
    </row>
    <row r="88" spans="1:2" x14ac:dyDescent="0.25">
      <c r="A88" s="1">
        <v>87</v>
      </c>
      <c r="B88" s="23">
        <v>540.9</v>
      </c>
    </row>
    <row r="89" spans="1:2" x14ac:dyDescent="0.25">
      <c r="A89" s="1">
        <v>88</v>
      </c>
      <c r="B89" s="23">
        <v>552.9</v>
      </c>
    </row>
    <row r="90" spans="1:2" x14ac:dyDescent="0.25">
      <c r="A90" s="1">
        <v>89</v>
      </c>
      <c r="B90" s="23">
        <v>565</v>
      </c>
    </row>
    <row r="91" spans="1:2" x14ac:dyDescent="0.25">
      <c r="A91" s="1">
        <v>90</v>
      </c>
      <c r="B91" s="23">
        <v>577.1</v>
      </c>
    </row>
    <row r="92" spans="1:2" x14ac:dyDescent="0.25">
      <c r="A92" s="1">
        <v>91</v>
      </c>
      <c r="B92" s="23">
        <v>589.4</v>
      </c>
    </row>
    <row r="93" spans="1:2" x14ac:dyDescent="0.25">
      <c r="A93" s="1">
        <v>92</v>
      </c>
      <c r="B93" s="23">
        <v>604.4</v>
      </c>
    </row>
    <row r="94" spans="1:2" x14ac:dyDescent="0.25">
      <c r="A94">
        <v>93</v>
      </c>
      <c r="B94" s="23">
        <v>613.5</v>
      </c>
    </row>
    <row r="95" spans="1:2" x14ac:dyDescent="0.25">
      <c r="A95">
        <v>94</v>
      </c>
      <c r="B95" s="23">
        <v>625.6</v>
      </c>
    </row>
    <row r="96" spans="1:2" x14ac:dyDescent="0.25">
      <c r="A96">
        <v>95</v>
      </c>
      <c r="B96" s="23">
        <v>637.79999999999995</v>
      </c>
    </row>
    <row r="97" spans="2:2" x14ac:dyDescent="0.25">
      <c r="B97" s="23">
        <v>589.70000000000005</v>
      </c>
    </row>
    <row r="98" spans="2:2" x14ac:dyDescent="0.25">
      <c r="B98" s="23"/>
    </row>
    <row r="99" spans="2:2" x14ac:dyDescent="0.25">
      <c r="B99" s="24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27"/>
  <sheetViews>
    <sheetView workbookViewId="0">
      <selection activeCell="B4" sqref="B4"/>
    </sheetView>
  </sheetViews>
  <sheetFormatPr baseColWidth="10" defaultColWidth="8.77734375" defaultRowHeight="13.2" x14ac:dyDescent="0.25"/>
  <cols>
    <col min="1" max="1" width="34.109375" customWidth="1"/>
    <col min="2" max="2" width="56" customWidth="1"/>
  </cols>
  <sheetData>
    <row r="2" spans="1:2" x14ac:dyDescent="0.25">
      <c r="A2" s="19" t="s">
        <v>62</v>
      </c>
      <c r="B2" s="32" t="s">
        <v>63</v>
      </c>
    </row>
    <row r="4" spans="1:2" x14ac:dyDescent="0.25">
      <c r="A4" s="19" t="s">
        <v>0</v>
      </c>
    </row>
    <row r="5" spans="1:2" x14ac:dyDescent="0.25">
      <c r="A5" s="19" t="s">
        <v>20</v>
      </c>
    </row>
    <row r="6" spans="1:2" x14ac:dyDescent="0.25">
      <c r="A6" s="33" t="s">
        <v>69</v>
      </c>
    </row>
    <row r="7" spans="1:2" x14ac:dyDescent="0.25">
      <c r="A7" s="33" t="s">
        <v>70</v>
      </c>
    </row>
    <row r="8" spans="1:2" x14ac:dyDescent="0.25">
      <c r="A8" s="19"/>
    </row>
    <row r="9" spans="1:2" x14ac:dyDescent="0.25">
      <c r="A9" s="19"/>
    </row>
    <row r="22" spans="1:1" x14ac:dyDescent="0.25">
      <c r="A22" s="19" t="s">
        <v>63</v>
      </c>
    </row>
    <row r="23" spans="1:1" x14ac:dyDescent="0.25">
      <c r="A23" s="19" t="s">
        <v>64</v>
      </c>
    </row>
    <row r="24" spans="1:1" x14ac:dyDescent="0.25">
      <c r="A24" s="19" t="s">
        <v>65</v>
      </c>
    </row>
    <row r="25" spans="1:1" x14ac:dyDescent="0.25">
      <c r="A25" s="19" t="s">
        <v>66</v>
      </c>
    </row>
    <row r="26" spans="1:1" x14ac:dyDescent="0.25">
      <c r="A26" s="19" t="s">
        <v>67</v>
      </c>
    </row>
    <row r="27" spans="1:1" x14ac:dyDescent="0.25">
      <c r="A27" s="19" t="s">
        <v>68</v>
      </c>
    </row>
  </sheetData>
  <dataValidations count="1">
    <dataValidation type="list" allowBlank="1" showInputMessage="1" showErrorMessage="1" sqref="B2" xr:uid="{00000000-0002-0000-0300-000000000000}">
      <formula1>$A$22:$A$27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Lønnsberegning</vt:lpstr>
      <vt:lpstr>Månedstabell</vt:lpstr>
      <vt:lpstr>Timesats - C-tabell</vt:lpstr>
      <vt:lpstr>Sheet1</vt:lpstr>
      <vt:lpstr>Lønnsberegning!Utskriftsområde</vt:lpstr>
    </vt:vector>
  </TitlesOfParts>
  <Company>UiO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dagrn</dc:creator>
  <cp:lastModifiedBy>Tarjei Solberg</cp:lastModifiedBy>
  <cp:lastPrinted>2013-02-12T13:10:03Z</cp:lastPrinted>
  <dcterms:created xsi:type="dcterms:W3CDTF">2008-05-19T14:24:53Z</dcterms:created>
  <dcterms:modified xsi:type="dcterms:W3CDTF">2023-09-29T09:09:16Z</dcterms:modified>
</cp:coreProperties>
</file>