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Møter\23. jan\"/>
    </mc:Choice>
  </mc:AlternateContent>
  <bookViews>
    <workbookView xWindow="480" yWindow="1560" windowWidth="19320" windowHeight="6585"/>
  </bookViews>
  <sheets>
    <sheet name="jus valgemner" sheetId="2" r:id="rId1"/>
  </sheets>
  <definedNames>
    <definedName name="_xlnm._FilterDatabase" localSheetId="0" hidden="1">'jus valgemner'!$A$4:$AJ$79</definedName>
  </definedNames>
  <calcPr calcId="162913"/>
</workbook>
</file>

<file path=xl/calcChain.xml><?xml version="1.0" encoding="utf-8"?>
<calcChain xmlns="http://schemas.openxmlformats.org/spreadsheetml/2006/main">
  <c r="V31" i="2" l="1"/>
  <c r="V62" i="2"/>
  <c r="V35" i="2"/>
  <c r="V74" i="2"/>
  <c r="V26" i="2"/>
  <c r="V32" i="2"/>
  <c r="V30" i="2"/>
  <c r="V55" i="2"/>
  <c r="V19" i="2"/>
  <c r="V22" i="2"/>
  <c r="V70" i="2"/>
  <c r="V61" i="2"/>
  <c r="V47" i="2"/>
  <c r="V54" i="2"/>
  <c r="V64" i="2"/>
  <c r="V40" i="2"/>
  <c r="V67" i="2"/>
  <c r="V44" i="2"/>
  <c r="V58" i="2"/>
  <c r="V63" i="2"/>
  <c r="V37" i="2"/>
  <c r="V71" i="2"/>
  <c r="V48" i="2"/>
  <c r="V52" i="2"/>
  <c r="U56" i="2"/>
  <c r="V56" i="2" s="1"/>
  <c r="U50" i="2"/>
  <c r="U34" i="2"/>
  <c r="V34" i="2" s="1"/>
  <c r="U43" i="2"/>
  <c r="V43" i="2" s="1"/>
  <c r="U11" i="2"/>
  <c r="V11" i="2" s="1"/>
  <c r="U13" i="2"/>
  <c r="V13" i="2" s="1"/>
  <c r="U7" i="2"/>
  <c r="V7" i="2" s="1"/>
  <c r="U25" i="2"/>
  <c r="U42" i="2"/>
  <c r="V42" i="2" s="1"/>
  <c r="U23" i="2"/>
  <c r="V23" i="2" s="1"/>
  <c r="U18" i="2"/>
  <c r="V18" i="2" s="1"/>
  <c r="U29" i="2"/>
  <c r="V29" i="2" s="1"/>
  <c r="U5" i="2"/>
  <c r="V5" i="2" s="1"/>
  <c r="V39" i="2" l="1"/>
  <c r="V57" i="2" l="1"/>
  <c r="V66" i="2"/>
  <c r="V65" i="2"/>
  <c r="V16" i="2"/>
  <c r="V72" i="2"/>
  <c r="V36" i="2"/>
  <c r="V45" i="2"/>
  <c r="V53" i="2"/>
  <c r="V69" i="2"/>
  <c r="V59" i="2"/>
  <c r="V33" i="2"/>
  <c r="V28" i="2"/>
  <c r="V75" i="2"/>
  <c r="V49" i="2"/>
  <c r="V41" i="2"/>
  <c r="V68" i="2"/>
  <c r="V73" i="2"/>
  <c r="T24" i="2"/>
  <c r="T6" i="2"/>
  <c r="T15" i="2"/>
  <c r="T10" i="2"/>
  <c r="T12" i="2"/>
  <c r="T17" i="2"/>
  <c r="T50" i="2"/>
  <c r="V50" i="2" s="1"/>
  <c r="T51" i="2"/>
  <c r="T60" i="2"/>
  <c r="T27" i="2"/>
  <c r="V27" i="2" s="1"/>
  <c r="T46" i="2"/>
  <c r="T20" i="2"/>
  <c r="T25" i="2"/>
  <c r="V25" i="2" s="1"/>
  <c r="T38" i="2"/>
  <c r="T21" i="2"/>
  <c r="T9" i="2"/>
  <c r="T8" i="2"/>
  <c r="T14" i="2"/>
  <c r="P24" i="2" l="1"/>
  <c r="V24" i="2" s="1"/>
  <c r="P6" i="2"/>
  <c r="V6" i="2" s="1"/>
  <c r="P15" i="2"/>
  <c r="V15" i="2" s="1"/>
  <c r="P10" i="2"/>
  <c r="V10" i="2" s="1"/>
  <c r="P12" i="2"/>
  <c r="V12" i="2" s="1"/>
  <c r="P17" i="2"/>
  <c r="V17" i="2" s="1"/>
  <c r="P50" i="2"/>
  <c r="P51" i="2"/>
  <c r="V51" i="2" s="1"/>
  <c r="P60" i="2"/>
  <c r="V60" i="2" s="1"/>
  <c r="P46" i="2"/>
  <c r="V46" i="2" s="1"/>
  <c r="P20" i="2"/>
  <c r="V20" i="2" s="1"/>
  <c r="P25" i="2"/>
  <c r="P38" i="2"/>
  <c r="V38" i="2" s="1"/>
  <c r="P21" i="2"/>
  <c r="V21" i="2" s="1"/>
  <c r="P9" i="2"/>
  <c r="V9" i="2" s="1"/>
  <c r="P8" i="2"/>
  <c r="P14" i="2"/>
  <c r="V14" i="2" s="1"/>
  <c r="O35" i="2" l="1"/>
  <c r="O56" i="2"/>
  <c r="O50" i="2"/>
  <c r="O34" i="2"/>
  <c r="O11" i="2"/>
  <c r="O13" i="2"/>
  <c r="O25" i="2"/>
  <c r="O42" i="2"/>
  <c r="O23" i="2"/>
  <c r="O18" i="2"/>
  <c r="O29" i="2"/>
  <c r="N46" i="2" l="1"/>
  <c r="N24" i="2"/>
  <c r="N6" i="2"/>
  <c r="N15" i="2"/>
  <c r="N57" i="2"/>
  <c r="N12" i="2"/>
  <c r="N17" i="2"/>
  <c r="N50" i="2"/>
  <c r="N51" i="2"/>
  <c r="N60" i="2"/>
  <c r="N20" i="2"/>
  <c r="N28" i="2"/>
  <c r="N38" i="2"/>
  <c r="N25" i="2"/>
  <c r="N21" i="2"/>
  <c r="N9" i="2"/>
  <c r="N8" i="2"/>
  <c r="V8" i="2" s="1"/>
  <c r="N14" i="2"/>
</calcChain>
</file>

<file path=xl/sharedStrings.xml><?xml version="1.0" encoding="utf-8"?>
<sst xmlns="http://schemas.openxmlformats.org/spreadsheetml/2006/main" count="635" uniqueCount="257">
  <si>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</si>
  <si>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</si>
  <si>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</si>
  <si>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</si>
  <si>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</si>
  <si>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</si>
  <si>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</si>
  <si>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</si>
  <si>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</si>
  <si>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</si>
  <si>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</si>
  <si>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</si>
  <si>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</si>
  <si>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</si>
  <si>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</si>
  <si>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</si>
  <si>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</si>
  <si>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</si>
  <si>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</si>
  <si>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</si>
  <si>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</si>
  <si>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</si>
  <si>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</si>
  <si>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</si>
  <si>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</si>
  <si>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</si>
  <si>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</si>
  <si>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</si>
  <si>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</si>
  <si>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</si>
  <si>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</si>
  <si>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</si>
  <si>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</si>
  <si>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Kjetil M. Larsen</t>
  </si>
  <si>
    <t>Internasjonal privatrett</t>
  </si>
  <si>
    <t>Kommunalrett</t>
  </si>
  <si>
    <t>Kriminologi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</si>
  <si>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</si>
  <si>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</si>
  <si>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</si>
  <si>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</si>
  <si>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</si>
  <si>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</si>
  <si>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</si>
  <si>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</si>
  <si>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</si>
  <si>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</si>
  <si>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</si>
  <si>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</si>
  <si>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</si>
  <si>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</si>
  <si>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</si>
  <si>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</si>
  <si>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</si>
  <si>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</si>
  <si>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</si>
  <si>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</si>
  <si>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</si>
  <si>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</si>
  <si>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</si>
  <si>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</si>
  <si>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</si>
  <si>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</si>
  <si>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</si>
  <si>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</si>
  <si>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</si>
  <si>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</si>
  <si>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</si>
  <si>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</si>
  <si>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</si>
  <si>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</si>
  <si>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</si>
  <si>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</si>
  <si>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</si>
  <si>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</si>
  <si>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</si>
  <si>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</si>
  <si>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 xml:space="preserve">Grunnleggende regnskapsforståelse og regnskapsrett </t>
  </si>
  <si>
    <t>JUR3011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</si>
  <si>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</si>
  <si>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</si>
  <si>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</si>
  <si>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</si>
  <si>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</si>
  <si>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</si>
  <si>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</si>
  <si>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</si>
  <si>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</si>
  <si>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</si>
  <si>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</si>
  <si>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</si>
  <si>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</si>
  <si>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</si>
  <si>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</si>
  <si>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</si>
  <si>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</si>
  <si>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</si>
  <si>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</si>
  <si>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</si>
  <si>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</si>
  <si>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</si>
  <si>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</si>
  <si>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Electronic Communications Law 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</si>
  <si>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</si>
  <si>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</si>
  <si>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</si>
  <si>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</si>
  <si>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</si>
  <si>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 xml:space="preserve">Enforcement and Dispute Resolution in a Digital Context 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</si>
  <si>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</si>
  <si>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</si>
  <si>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</si>
  <si>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</si>
  <si>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</si>
  <si>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</si>
  <si>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</si>
  <si>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Christina Voigt</t>
  </si>
  <si>
    <t>Trond Solvang</t>
  </si>
  <si>
    <t xml:space="preserve">Ivar Alvik </t>
  </si>
  <si>
    <t xml:space="preserve">Internet Governance </t>
  </si>
  <si>
    <t>Ole Kristian Fauchald</t>
  </si>
  <si>
    <t xml:space="preserve">Lee Bygrave 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</si>
  <si>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</si>
  <si>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</si>
  <si>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</si>
  <si>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</si>
  <si>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</si>
  <si>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</si>
  <si>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</si>
  <si>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</si>
  <si>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</si>
  <si>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</si>
  <si>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</si>
  <si>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</si>
  <si>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</si>
  <si>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 xml:space="preserve">Eksamensmøtte </t>
  </si>
  <si>
    <t>V10</t>
  </si>
  <si>
    <t>H10</t>
  </si>
  <si>
    <t>V11</t>
  </si>
  <si>
    <t>H11</t>
  </si>
  <si>
    <t>V12</t>
  </si>
  <si>
    <t xml:space="preserve">Gjennomsnittstall </t>
  </si>
  <si>
    <t xml:space="preserve">Kan opprette undervisning </t>
  </si>
  <si>
    <t xml:space="preserve">Har undervisning men er under grensen </t>
  </si>
  <si>
    <t xml:space="preserve">Undervisning i emnet opprettet ekstraordinært i forbindelse med profilen </t>
  </si>
  <si>
    <t>JUS5641/JUR1641</t>
  </si>
  <si>
    <t>JUS5860</t>
  </si>
  <si>
    <t xml:space="preserve">Kommentar eksamensmøtte </t>
  </si>
  <si>
    <t>JUS5920</t>
  </si>
  <si>
    <t>H12</t>
  </si>
  <si>
    <t>JUS5520</t>
  </si>
  <si>
    <t>Naturressursrett i et miljøperspektiv</t>
  </si>
  <si>
    <t>En student på BA og MA h12</t>
  </si>
  <si>
    <t>JUS5810</t>
  </si>
  <si>
    <t>Emnet er 5 SP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</si>
  <si>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</si>
  <si>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</si>
  <si>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</si>
  <si>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</si>
  <si>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</si>
  <si>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</si>
  <si>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</si>
  <si>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</si>
  <si>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</si>
  <si>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</si>
  <si>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</si>
  <si>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</si>
  <si>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Finansmarkedsrett</t>
  </si>
  <si>
    <t xml:space="preserve">Mads Andenæs? </t>
  </si>
  <si>
    <t>JUS5880</t>
  </si>
  <si>
    <r>
      <t>JUS5420</t>
    </r>
    <r>
      <rPr>
        <sz val="11"/>
        <color theme="0" tint="-0.34998626667073579"/>
        <rFont val="Calibri"/>
        <family val="2"/>
        <scheme val="minor"/>
      </rPr>
      <t>/JUR1420</t>
    </r>
  </si>
  <si>
    <t>Human Rights and Counter-Terrorism: Striking a Balance?</t>
  </si>
  <si>
    <t xml:space="preserve">Cecilia Baillet </t>
  </si>
  <si>
    <r>
      <t>JUS5251</t>
    </r>
    <r>
      <rPr>
        <sz val="11"/>
        <color theme="0" tint="-0.34998626667073579"/>
        <rFont val="Calibri"/>
        <family val="2"/>
        <scheme val="minor"/>
      </rPr>
      <t>/JUR1251</t>
    </r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</si>
  <si>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</si>
  <si>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</si>
  <si>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</si>
  <si>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</si>
  <si>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</si>
  <si>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</si>
  <si>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</si>
  <si>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</si>
  <si>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</si>
  <si>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</si>
  <si>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</si>
  <si>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</si>
  <si>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</si>
  <si>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</si>
  <si>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</si>
  <si>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</si>
  <si>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</si>
  <si>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</si>
  <si>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</si>
  <si>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</si>
  <si>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Cecilia Bailliet</t>
  </si>
  <si>
    <t>JUS5504/JUR1504</t>
  </si>
  <si>
    <t>Konflikthåndtering</t>
  </si>
  <si>
    <t>Sverre Blandhol</t>
  </si>
  <si>
    <t>JUS5102</t>
  </si>
  <si>
    <t>Heidi Mork Lomell</t>
  </si>
  <si>
    <t xml:space="preserve">Morten Kjelland </t>
  </si>
  <si>
    <t xml:space="preserve">Margrethe Christoffersen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</si>
  <si>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</si>
  <si>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</si>
  <si>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</si>
  <si>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</si>
  <si>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</si>
  <si>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</si>
  <si>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</si>
  <si>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</si>
  <si>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</si>
  <si>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</si>
  <si>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</si>
  <si>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</si>
  <si>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</si>
  <si>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</si>
  <si>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</si>
  <si>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</si>
  <si>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Henrik Bjørnebye vikar 2017 </t>
  </si>
  <si>
    <t>Praksis i JURK</t>
  </si>
  <si>
    <t>JUS5011</t>
  </si>
  <si>
    <t>Praksis i JUSS-BUSS</t>
  </si>
  <si>
    <t>JUS5012</t>
  </si>
  <si>
    <t xml:space="preserve">Mona Keiko Løken </t>
  </si>
  <si>
    <t xml:space="preserve">Johann Mulder </t>
  </si>
  <si>
    <t xml:space="preserve">Vår </t>
  </si>
  <si>
    <t xml:space="preserve">Høst </t>
  </si>
  <si>
    <t>PIL</t>
  </si>
  <si>
    <t>HUMR</t>
  </si>
  <si>
    <t>ICTL</t>
  </si>
  <si>
    <t>MARL</t>
  </si>
  <si>
    <t>AID</t>
  </si>
  <si>
    <t>IR</t>
  </si>
  <si>
    <t>IKR</t>
  </si>
  <si>
    <t>KO</t>
  </si>
  <si>
    <t>MIK</t>
  </si>
  <si>
    <t>NM</t>
  </si>
  <si>
    <t>SO</t>
  </si>
  <si>
    <t>VL</t>
  </si>
  <si>
    <t xml:space="preserve">LLMS eller profil? </t>
  </si>
  <si>
    <t xml:space="preserve">Prosedyrekonkuranse </t>
  </si>
  <si>
    <t>JUS5040</t>
  </si>
  <si>
    <t xml:space="preserve">Forhandlinger </t>
  </si>
  <si>
    <t>IFP</t>
  </si>
  <si>
    <t>SMR</t>
  </si>
  <si>
    <t>IOR</t>
  </si>
  <si>
    <t>SMR/IOR</t>
  </si>
  <si>
    <t>IOR/SMR?</t>
  </si>
  <si>
    <t>SERI</t>
  </si>
  <si>
    <t>IFP/IOR?</t>
  </si>
  <si>
    <t>ALLE/NIFS</t>
  </si>
  <si>
    <t>IKRS</t>
  </si>
  <si>
    <t>IFP/SERI?</t>
  </si>
  <si>
    <t>NIFS</t>
  </si>
  <si>
    <t>SMR/IOR?</t>
  </si>
  <si>
    <t>NIFS/IFP?</t>
  </si>
  <si>
    <t>JUS5070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</si>
</sst>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1" fontId="0" fillId="2" borderId="0" xfId="0" applyNumberFormat="1" applyFill="1" applyBorder="1"/>
    <xf numFmtId="0" fontId="0" fillId="0" borderId="2" xfId="0" applyFill="1" applyBorder="1"/>
    <xf numFmtId="0" fontId="0" fillId="0" borderId="3" xfId="0" applyFont="1" applyFill="1" applyBorder="1"/>
    <xf numFmtId="49" fontId="0" fillId="0" borderId="0" xfId="0" applyNumberFormat="1" applyFill="1" applyBorder="1"/>
    <xf numFmtId="0" fontId="2" fillId="0" borderId="4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0" fillId="0" borderId="4" xfId="0" applyNumberFormat="1" applyFill="1" applyBorder="1"/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/>
    <xf numFmtId="0" fontId="0" fillId="0" borderId="8" xfId="0" applyFill="1" applyBorder="1"/>
    <xf numFmtId="0" fontId="3" fillId="0" borderId="8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9" xfId="0" applyFill="1" applyBorder="1"/>
    <xf numFmtId="0" fontId="2" fillId="0" borderId="7" xfId="0" applyFont="1" applyFill="1" applyBorder="1"/>
    <xf numFmtId="1" fontId="3" fillId="0" borderId="9" xfId="0" applyNumberFormat="1" applyFont="1" applyFill="1" applyBorder="1"/>
    <xf numFmtId="0" fontId="2" fillId="0" borderId="8" xfId="0" applyFont="1" applyFill="1" applyBorder="1"/>
    <xf numFmtId="0" fontId="3" fillId="0" borderId="11" xfId="0" applyFont="1" applyFill="1" applyBorder="1"/>
    <xf numFmtId="1" fontId="4" fillId="0" borderId="9" xfId="0" applyNumberFormat="1" applyFont="1" applyFill="1" applyBorder="1"/>
    <xf numFmtId="1" fontId="3" fillId="0" borderId="12" xfId="0" applyNumberFormat="1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49" fontId="2" fillId="0" borderId="4" xfId="0" applyNumberFormat="1" applyFont="1" applyFill="1" applyBorder="1"/>
    <xf numFmtId="0" fontId="2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tabSelected="1" zoomScale="90" zoomScaleNormal="90" workbookViewId="0">
      <selection activeCell="AN26" sqref="AN26"/>
    </sheetView>
  </sheetViews>
  <sheetFormatPr defaultColWidth="9.140625" defaultRowHeight="15" x14ac:dyDescent="0.25"/>
  <cols>
    <col min="1" max="1" width="54.140625" style="1" customWidth="1"/>
    <col min="2" max="2" width="22.5703125" style="1" customWidth="1"/>
    <col min="3" max="3" width="25.140625" style="1" customWidth="1"/>
    <col min="4" max="4" width="21.42578125" style="1" customWidth="1"/>
    <col min="5" max="5" width="5.28515625" style="1" customWidth="1"/>
    <col min="6" max="6" width="4.85546875" style="1" customWidth="1"/>
    <col min="7" max="7" width="0.5703125" style="1" hidden="1" customWidth="1"/>
    <col min="8" max="8" width="4.42578125" style="1" hidden="1" customWidth="1"/>
    <col min="9" max="9" width="4.28515625" style="1" hidden="1" customWidth="1"/>
    <col min="10" max="10" width="6" style="1" hidden="1" customWidth="1"/>
    <col min="11" max="11" width="6.5703125" style="1" hidden="1" customWidth="1"/>
    <col min="12" max="12" width="4.85546875" style="1" customWidth="1"/>
    <col min="13" max="13" width="5.28515625" style="1" customWidth="1"/>
    <col min="14" max="14" width="4.42578125" style="1" customWidth="1"/>
    <col min="15" max="15" width="5.42578125" style="1" customWidth="1"/>
    <col min="16" max="17" width="4.85546875" style="1" customWidth="1"/>
    <col min="18" max="18" width="5" style="1" customWidth="1"/>
    <col min="19" max="19" width="4.85546875" style="1" customWidth="1"/>
    <col min="20" max="20" width="4.42578125" style="1" customWidth="1"/>
    <col min="21" max="21" width="4.85546875" style="1" customWidth="1"/>
    <col min="22" max="22" width="16" style="1" customWidth="1"/>
    <col min="23" max="23" width="54.7109375" style="1" hidden="1" customWidth="1"/>
    <col min="24" max="24" width="27.5703125" style="1" hidden="1" customWidth="1"/>
    <col min="25" max="25" width="7.42578125" style="1" hidden="1" customWidth="1"/>
    <col min="26" max="36" width="9.140625" style="1" hidden="1" customWidth="1"/>
    <col min="37" max="16384" width="9.140625" style="1"/>
  </cols>
  <sheetData>
    <row r="1" spans="1:36" ht="15.75" thickBot="1" x14ac:dyDescent="0.3"/>
    <row r="2" spans="1:36" x14ac:dyDescent="0.25">
      <c r="A2" s="18" t="s">
        <v>1</v>
      </c>
      <c r="B2" s="15" t="s">
        <v>2</v>
      </c>
      <c r="C2" s="15"/>
      <c r="D2" s="15" t="s">
        <v>0</v>
      </c>
      <c r="E2" s="15" t="s">
        <v>225</v>
      </c>
      <c r="F2" s="15" t="s">
        <v>226</v>
      </c>
      <c r="G2" s="15" t="s">
        <v>135</v>
      </c>
      <c r="H2" s="15" t="s">
        <v>136</v>
      </c>
      <c r="I2" s="15" t="s">
        <v>137</v>
      </c>
      <c r="J2" s="15" t="s">
        <v>138</v>
      </c>
      <c r="K2" s="15" t="s">
        <v>139</v>
      </c>
      <c r="L2" s="15" t="s">
        <v>140</v>
      </c>
      <c r="M2" s="15" t="s">
        <v>149</v>
      </c>
      <c r="N2" s="15" t="s">
        <v>155</v>
      </c>
      <c r="O2" s="15" t="s">
        <v>180</v>
      </c>
      <c r="P2" s="15" t="s">
        <v>182</v>
      </c>
      <c r="Q2" s="15" t="s">
        <v>184</v>
      </c>
      <c r="R2" s="15" t="s">
        <v>185</v>
      </c>
      <c r="S2" s="15" t="s">
        <v>186</v>
      </c>
      <c r="T2" s="15" t="s">
        <v>214</v>
      </c>
      <c r="U2" s="15" t="s">
        <v>217</v>
      </c>
      <c r="V2" s="27" t="s">
        <v>141</v>
      </c>
      <c r="W2" s="2" t="s">
        <v>147</v>
      </c>
      <c r="X2" s="7" t="s">
        <v>239</v>
      </c>
      <c r="Y2" s="7" t="s">
        <v>227</v>
      </c>
      <c r="Z2" s="7" t="s">
        <v>228</v>
      </c>
      <c r="AA2" s="7" t="s">
        <v>229</v>
      </c>
      <c r="AB2" s="7" t="s">
        <v>230</v>
      </c>
      <c r="AC2" s="7" t="s">
        <v>231</v>
      </c>
      <c r="AD2" s="7" t="s">
        <v>232</v>
      </c>
      <c r="AE2" s="7" t="s">
        <v>233</v>
      </c>
      <c r="AF2" s="7" t="s">
        <v>234</v>
      </c>
      <c r="AG2" s="7" t="s">
        <v>235</v>
      </c>
      <c r="AH2" s="7" t="s">
        <v>236</v>
      </c>
      <c r="AI2" s="7" t="s">
        <v>237</v>
      </c>
      <c r="AJ2" s="7" t="s">
        <v>238</v>
      </c>
    </row>
    <row r="3" spans="1:36" x14ac:dyDescent="0.25">
      <c r="A3" s="29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6"/>
    </row>
    <row r="4" spans="1:36" x14ac:dyDescent="0.25">
      <c r="A4" s="19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6"/>
    </row>
    <row r="5" spans="1:36" x14ac:dyDescent="0.25">
      <c r="A5" s="29" t="s">
        <v>7</v>
      </c>
      <c r="B5" s="12" t="s">
        <v>176</v>
      </c>
      <c r="C5" s="12" t="s">
        <v>243</v>
      </c>
      <c r="D5" s="12" t="s">
        <v>63</v>
      </c>
      <c r="E5" s="12"/>
      <c r="F5" s="12" t="s">
        <v>110</v>
      </c>
      <c r="G5" s="12">
        <v>158</v>
      </c>
      <c r="H5" s="12"/>
      <c r="I5" s="12">
        <v>170</v>
      </c>
      <c r="J5" s="35"/>
      <c r="K5" s="36">
        <v>250</v>
      </c>
      <c r="L5" s="35"/>
      <c r="M5" s="36">
        <v>247</v>
      </c>
      <c r="N5" s="35"/>
      <c r="O5" s="36">
        <v>263</v>
      </c>
      <c r="P5" s="35"/>
      <c r="Q5" s="36">
        <v>303</v>
      </c>
      <c r="R5" s="35"/>
      <c r="S5" s="36">
        <v>345</v>
      </c>
      <c r="T5" s="36"/>
      <c r="U5" s="36">
        <f>194+174</f>
        <v>368</v>
      </c>
      <c r="V5" s="31">
        <f>(Q5+S5+U5)/3</f>
        <v>338.66666666666669</v>
      </c>
      <c r="W5" s="8">
        <v>271</v>
      </c>
      <c r="X5" s="8" t="s">
        <v>110</v>
      </c>
      <c r="Y5" s="9"/>
      <c r="AC5" s="3" t="s">
        <v>110</v>
      </c>
      <c r="AG5" s="24" t="s">
        <v>110</v>
      </c>
      <c r="AJ5" s="24" t="s">
        <v>110</v>
      </c>
    </row>
    <row r="6" spans="1:36" x14ac:dyDescent="0.25">
      <c r="A6" s="29" t="s">
        <v>48</v>
      </c>
      <c r="B6" s="12" t="s">
        <v>33</v>
      </c>
      <c r="C6" s="12" t="s">
        <v>246</v>
      </c>
      <c r="D6" s="12" t="s">
        <v>50</v>
      </c>
      <c r="E6" s="12" t="s">
        <v>110</v>
      </c>
      <c r="F6" s="12"/>
      <c r="G6" s="12"/>
      <c r="H6" s="36">
        <v>100</v>
      </c>
      <c r="I6" s="12"/>
      <c r="J6" s="12">
        <v>92</v>
      </c>
      <c r="K6" s="12"/>
      <c r="L6" s="36">
        <v>143</v>
      </c>
      <c r="M6" s="12"/>
      <c r="N6" s="12">
        <f>62+70</f>
        <v>132</v>
      </c>
      <c r="O6" s="12"/>
      <c r="P6" s="12">
        <f>83+91</f>
        <v>174</v>
      </c>
      <c r="Q6" s="12"/>
      <c r="R6" s="36">
        <v>183</v>
      </c>
      <c r="S6" s="36"/>
      <c r="T6" s="36">
        <f>166+111</f>
        <v>277</v>
      </c>
      <c r="U6" s="36"/>
      <c r="V6" s="31">
        <f>(P6+R6+T6)/3</f>
        <v>211.33333333333334</v>
      </c>
      <c r="W6" s="5"/>
      <c r="X6" s="5" t="s">
        <v>110</v>
      </c>
      <c r="Y6" s="5"/>
      <c r="Z6" s="25"/>
      <c r="AA6" s="3"/>
      <c r="AJ6" s="24" t="s">
        <v>110</v>
      </c>
    </row>
    <row r="7" spans="1:36" x14ac:dyDescent="0.25">
      <c r="A7" s="29" t="s">
        <v>22</v>
      </c>
      <c r="B7" s="12" t="s">
        <v>200</v>
      </c>
      <c r="C7" s="12" t="s">
        <v>245</v>
      </c>
      <c r="D7" s="12" t="s">
        <v>66</v>
      </c>
      <c r="E7" s="12"/>
      <c r="F7" s="12" t="s">
        <v>110</v>
      </c>
      <c r="G7" s="12">
        <v>84</v>
      </c>
      <c r="H7" s="12"/>
      <c r="I7" s="12">
        <v>101</v>
      </c>
      <c r="J7" s="12"/>
      <c r="K7" s="36">
        <v>134</v>
      </c>
      <c r="L7" s="12"/>
      <c r="M7" s="36">
        <v>132</v>
      </c>
      <c r="N7" s="35"/>
      <c r="O7" s="36">
        <v>194</v>
      </c>
      <c r="P7" s="35"/>
      <c r="Q7" s="36">
        <v>216</v>
      </c>
      <c r="R7" s="35"/>
      <c r="S7" s="36">
        <v>162</v>
      </c>
      <c r="T7" s="36"/>
      <c r="U7" s="36">
        <f>49+81</f>
        <v>130</v>
      </c>
      <c r="V7" s="31">
        <f>(Q7+S7+U7)/3</f>
        <v>169.33333333333334</v>
      </c>
      <c r="W7" s="5"/>
      <c r="X7" s="5" t="s">
        <v>110</v>
      </c>
      <c r="Y7" s="5"/>
      <c r="Z7" s="25"/>
      <c r="AA7" s="23"/>
      <c r="AJ7" s="3" t="s">
        <v>110</v>
      </c>
    </row>
    <row r="8" spans="1:36" x14ac:dyDescent="0.25">
      <c r="A8" s="29" t="s">
        <v>9</v>
      </c>
      <c r="B8" s="12" t="s">
        <v>10</v>
      </c>
      <c r="C8" s="12" t="s">
        <v>245</v>
      </c>
      <c r="D8" s="12" t="s">
        <v>76</v>
      </c>
      <c r="E8" s="12" t="s">
        <v>110</v>
      </c>
      <c r="F8" s="12"/>
      <c r="G8" s="12"/>
      <c r="H8" s="12">
        <v>92</v>
      </c>
      <c r="I8" s="12"/>
      <c r="J8" s="12">
        <v>99</v>
      </c>
      <c r="K8" s="12"/>
      <c r="L8" s="36">
        <v>131</v>
      </c>
      <c r="M8" s="12"/>
      <c r="N8" s="12">
        <f>64+84</f>
        <v>148</v>
      </c>
      <c r="O8" s="12"/>
      <c r="P8" s="12">
        <f>76+107</f>
        <v>183</v>
      </c>
      <c r="Q8" s="12"/>
      <c r="R8" s="12">
        <v>177</v>
      </c>
      <c r="S8" s="12"/>
      <c r="T8" s="12">
        <f>56+160</f>
        <v>216</v>
      </c>
      <c r="U8" s="12"/>
      <c r="V8" s="31">
        <f>(L8+N8+P8+R8)/4</f>
        <v>159.75</v>
      </c>
      <c r="X8" s="1" t="s">
        <v>110</v>
      </c>
      <c r="AJ8" s="3" t="s">
        <v>110</v>
      </c>
    </row>
    <row r="9" spans="1:36" x14ac:dyDescent="0.25">
      <c r="A9" s="29" t="s">
        <v>11</v>
      </c>
      <c r="B9" s="12" t="s">
        <v>133</v>
      </c>
      <c r="C9" s="12" t="s">
        <v>243</v>
      </c>
      <c r="D9" s="12" t="s">
        <v>51</v>
      </c>
      <c r="E9" s="12" t="s">
        <v>110</v>
      </c>
      <c r="F9" s="12"/>
      <c r="G9" s="12"/>
      <c r="H9" s="12">
        <v>12</v>
      </c>
      <c r="I9" s="12"/>
      <c r="J9" s="12">
        <v>26</v>
      </c>
      <c r="K9" s="12"/>
      <c r="L9" s="12">
        <v>36</v>
      </c>
      <c r="M9" s="12"/>
      <c r="N9" s="12">
        <f>46+46</f>
        <v>92</v>
      </c>
      <c r="O9" s="12"/>
      <c r="P9" s="12">
        <f>71+31</f>
        <v>102</v>
      </c>
      <c r="Q9" s="12"/>
      <c r="R9" s="12">
        <v>104</v>
      </c>
      <c r="S9" s="12"/>
      <c r="T9" s="12">
        <f>96+51</f>
        <v>147</v>
      </c>
      <c r="U9" s="12"/>
      <c r="V9" s="31">
        <f>(P9+R9+T9)/3</f>
        <v>117.66666666666667</v>
      </c>
      <c r="W9" s="5"/>
      <c r="X9" s="5"/>
      <c r="Y9" s="5"/>
      <c r="Z9" s="7"/>
    </row>
    <row r="10" spans="1:36" x14ac:dyDescent="0.25">
      <c r="A10" s="29" t="s">
        <v>97</v>
      </c>
      <c r="B10" s="12" t="s">
        <v>204</v>
      </c>
      <c r="C10" s="12" t="s">
        <v>245</v>
      </c>
      <c r="D10" s="12" t="s">
        <v>125</v>
      </c>
      <c r="E10" s="12" t="s">
        <v>110</v>
      </c>
      <c r="F10" s="12"/>
      <c r="G10" s="12"/>
      <c r="H10" s="12"/>
      <c r="I10" s="12"/>
      <c r="J10" s="12"/>
      <c r="K10" s="12">
        <v>77</v>
      </c>
      <c r="L10" s="12">
        <v>60</v>
      </c>
      <c r="M10" s="36">
        <v>123</v>
      </c>
      <c r="N10" s="36">
        <v>71</v>
      </c>
      <c r="O10" s="36"/>
      <c r="P10" s="36">
        <f>53+35</f>
        <v>88</v>
      </c>
      <c r="Q10" s="36"/>
      <c r="R10" s="36">
        <v>115</v>
      </c>
      <c r="S10" s="36"/>
      <c r="T10" s="36">
        <f>53+45</f>
        <v>98</v>
      </c>
      <c r="U10" s="36"/>
      <c r="V10" s="31">
        <f>(P10+R10+T10)/3</f>
        <v>100.33333333333333</v>
      </c>
      <c r="W10" s="5"/>
      <c r="X10" s="5"/>
      <c r="Y10" s="5"/>
      <c r="Z10" s="25"/>
      <c r="AA10" s="3"/>
    </row>
    <row r="11" spans="1:36" s="3" customFormat="1" x14ac:dyDescent="0.25">
      <c r="A11" s="29" t="s">
        <v>32</v>
      </c>
      <c r="B11" s="12" t="s">
        <v>205</v>
      </c>
      <c r="C11" s="12" t="s">
        <v>244</v>
      </c>
      <c r="D11" s="12" t="s">
        <v>72</v>
      </c>
      <c r="E11" s="12"/>
      <c r="F11" s="12" t="s">
        <v>110</v>
      </c>
      <c r="G11" s="12">
        <v>92</v>
      </c>
      <c r="H11" s="12"/>
      <c r="I11" s="12">
        <v>51</v>
      </c>
      <c r="J11" s="12"/>
      <c r="K11" s="12">
        <v>79</v>
      </c>
      <c r="L11" s="12"/>
      <c r="M11" s="12">
        <v>71</v>
      </c>
      <c r="N11" s="12"/>
      <c r="O11" s="12">
        <f>37+26</f>
        <v>63</v>
      </c>
      <c r="P11" s="12"/>
      <c r="Q11" s="12">
        <v>71</v>
      </c>
      <c r="R11" s="12"/>
      <c r="S11" s="12">
        <v>107</v>
      </c>
      <c r="T11" s="12"/>
      <c r="U11" s="12">
        <f>65+52</f>
        <v>117</v>
      </c>
      <c r="V11" s="31">
        <f>(Q11+S11+U11)/3</f>
        <v>98.333333333333329</v>
      </c>
      <c r="W11" s="5"/>
      <c r="X11" s="5" t="s">
        <v>110</v>
      </c>
      <c r="Y11" s="24" t="s">
        <v>110</v>
      </c>
      <c r="Z11" s="25" t="s">
        <v>110</v>
      </c>
      <c r="AA11" s="23"/>
      <c r="AB11" s="1"/>
      <c r="AC11" s="1"/>
      <c r="AD11" s="3" t="s">
        <v>110</v>
      </c>
      <c r="AE11" s="1"/>
      <c r="AF11" s="1"/>
      <c r="AG11" s="1"/>
      <c r="AH11" s="1"/>
      <c r="AI11" s="1"/>
      <c r="AJ11" s="1"/>
    </row>
    <row r="12" spans="1:36" x14ac:dyDescent="0.25">
      <c r="A12" s="29" t="s">
        <v>42</v>
      </c>
      <c r="B12" s="12" t="s">
        <v>43</v>
      </c>
      <c r="C12" s="12" t="s">
        <v>247</v>
      </c>
      <c r="D12" s="12" t="s">
        <v>65</v>
      </c>
      <c r="E12" s="12" t="s">
        <v>110</v>
      </c>
      <c r="F12" s="12"/>
      <c r="G12" s="12"/>
      <c r="H12" s="12">
        <v>56</v>
      </c>
      <c r="I12" s="12"/>
      <c r="J12" s="12">
        <v>48</v>
      </c>
      <c r="K12" s="12"/>
      <c r="L12" s="12">
        <v>66</v>
      </c>
      <c r="M12" s="12"/>
      <c r="N12" s="12">
        <f>37+25</f>
        <v>62</v>
      </c>
      <c r="O12" s="12"/>
      <c r="P12" s="12">
        <f>38+33</f>
        <v>71</v>
      </c>
      <c r="Q12" s="12"/>
      <c r="R12" s="12">
        <v>88</v>
      </c>
      <c r="S12" s="12"/>
      <c r="T12" s="12">
        <f>51+63</f>
        <v>114</v>
      </c>
      <c r="U12" s="12"/>
      <c r="V12" s="31">
        <f>(P12+R12+T12)/3</f>
        <v>91</v>
      </c>
      <c r="W12" s="5"/>
      <c r="X12" s="5" t="s">
        <v>110</v>
      </c>
      <c r="Y12" s="24" t="s">
        <v>110</v>
      </c>
      <c r="Z12" s="25" t="s">
        <v>110</v>
      </c>
      <c r="AA12" s="23"/>
      <c r="AD12" s="3" t="s">
        <v>110</v>
      </c>
      <c r="AJ12" s="24" t="s">
        <v>110</v>
      </c>
    </row>
    <row r="13" spans="1:36" x14ac:dyDescent="0.25">
      <c r="A13" s="29" t="s">
        <v>30</v>
      </c>
      <c r="B13" s="12" t="s">
        <v>31</v>
      </c>
      <c r="C13" s="12" t="s">
        <v>244</v>
      </c>
      <c r="D13" s="12" t="s">
        <v>71</v>
      </c>
      <c r="E13" s="12"/>
      <c r="F13" s="12" t="s">
        <v>110</v>
      </c>
      <c r="G13" s="12">
        <v>49</v>
      </c>
      <c r="H13" s="12"/>
      <c r="I13" s="12">
        <v>37</v>
      </c>
      <c r="J13" s="12"/>
      <c r="K13" s="12">
        <v>49</v>
      </c>
      <c r="L13" s="12"/>
      <c r="M13" s="12">
        <v>52</v>
      </c>
      <c r="N13" s="12"/>
      <c r="O13" s="12">
        <f>10+41</f>
        <v>51</v>
      </c>
      <c r="P13" s="12"/>
      <c r="Q13" s="12">
        <v>78</v>
      </c>
      <c r="R13" s="12"/>
      <c r="S13" s="12">
        <v>79</v>
      </c>
      <c r="T13" s="12"/>
      <c r="U13" s="12">
        <f>30+65</f>
        <v>95</v>
      </c>
      <c r="V13" s="31">
        <f>(Q13+S13+U13)/3</f>
        <v>84</v>
      </c>
      <c r="W13" s="5"/>
      <c r="X13" s="5" t="s">
        <v>110</v>
      </c>
      <c r="Y13" s="5"/>
      <c r="Z13" s="25"/>
      <c r="AA13" s="23"/>
      <c r="AC13" s="24" t="s">
        <v>110</v>
      </c>
      <c r="AF13" s="3" t="s">
        <v>110</v>
      </c>
    </row>
    <row r="14" spans="1:36" x14ac:dyDescent="0.25">
      <c r="A14" s="29" t="s">
        <v>8</v>
      </c>
      <c r="B14" s="12" t="s">
        <v>176</v>
      </c>
      <c r="C14" s="12" t="s">
        <v>243</v>
      </c>
      <c r="D14" s="12" t="s">
        <v>64</v>
      </c>
      <c r="E14" s="12" t="s">
        <v>110</v>
      </c>
      <c r="F14" s="12"/>
      <c r="G14" s="12"/>
      <c r="H14" s="12">
        <v>49</v>
      </c>
      <c r="I14" s="12"/>
      <c r="J14" s="12">
        <v>61</v>
      </c>
      <c r="K14" s="12"/>
      <c r="L14" s="12">
        <v>75</v>
      </c>
      <c r="M14" s="12"/>
      <c r="N14" s="12">
        <f>46+45</f>
        <v>91</v>
      </c>
      <c r="O14" s="12"/>
      <c r="P14" s="12">
        <f>47+47</f>
        <v>94</v>
      </c>
      <c r="Q14" s="12"/>
      <c r="R14" s="12">
        <v>55</v>
      </c>
      <c r="S14" s="12"/>
      <c r="T14" s="12">
        <f>45+54</f>
        <v>99</v>
      </c>
      <c r="U14" s="12"/>
      <c r="V14" s="31">
        <f>(P14+R14+T14)/3</f>
        <v>82.666666666666671</v>
      </c>
      <c r="X14" s="1" t="s">
        <v>110</v>
      </c>
      <c r="AC14" s="3" t="s">
        <v>110</v>
      </c>
    </row>
    <row r="15" spans="1:36" x14ac:dyDescent="0.25">
      <c r="A15" s="19" t="s">
        <v>47</v>
      </c>
      <c r="B15" s="13" t="s">
        <v>202</v>
      </c>
      <c r="C15" s="13" t="s">
        <v>245</v>
      </c>
      <c r="D15" s="13" t="s">
        <v>75</v>
      </c>
      <c r="E15" s="13" t="s">
        <v>110</v>
      </c>
      <c r="F15" s="13"/>
      <c r="G15" s="13"/>
      <c r="H15" s="13">
        <v>27</v>
      </c>
      <c r="I15" s="13"/>
      <c r="J15" s="13">
        <v>54</v>
      </c>
      <c r="K15" s="13"/>
      <c r="L15" s="13">
        <v>72</v>
      </c>
      <c r="M15" s="13"/>
      <c r="N15" s="13">
        <f>35+34</f>
        <v>69</v>
      </c>
      <c r="O15" s="13"/>
      <c r="P15" s="13">
        <f>57+36</f>
        <v>93</v>
      </c>
      <c r="Q15" s="13"/>
      <c r="R15" s="16">
        <v>64</v>
      </c>
      <c r="S15" s="16"/>
      <c r="T15" s="16">
        <f>46+23</f>
        <v>69</v>
      </c>
      <c r="U15" s="16"/>
      <c r="V15" s="28">
        <f>(P15+R15+T15)/3</f>
        <v>75.333333333333329</v>
      </c>
      <c r="W15" s="5"/>
      <c r="X15" s="5" t="s">
        <v>110</v>
      </c>
      <c r="Y15" s="5"/>
      <c r="Z15" s="25"/>
      <c r="AA15" s="3"/>
      <c r="AJ15" s="3" t="s">
        <v>110</v>
      </c>
    </row>
    <row r="16" spans="1:36" x14ac:dyDescent="0.25">
      <c r="A16" s="19" t="s">
        <v>4</v>
      </c>
      <c r="B16" s="13" t="s">
        <v>201</v>
      </c>
      <c r="C16" s="13" t="s">
        <v>243</v>
      </c>
      <c r="D16" s="13" t="s">
        <v>88</v>
      </c>
      <c r="E16" s="13" t="s">
        <v>110</v>
      </c>
      <c r="F16" s="13"/>
      <c r="G16" s="13"/>
      <c r="H16" s="13">
        <v>75</v>
      </c>
      <c r="I16" s="13"/>
      <c r="J16" s="13">
        <v>96</v>
      </c>
      <c r="K16" s="13"/>
      <c r="L16" s="13">
        <v>69</v>
      </c>
      <c r="M16" s="13"/>
      <c r="N16" s="13">
        <v>85</v>
      </c>
      <c r="O16" s="13"/>
      <c r="P16" s="13">
        <v>68</v>
      </c>
      <c r="Q16" s="13"/>
      <c r="R16" s="13">
        <v>70</v>
      </c>
      <c r="S16" s="13"/>
      <c r="T16" s="13">
        <v>87</v>
      </c>
      <c r="U16" s="13"/>
      <c r="V16" s="28">
        <f>(P16+R16+T16)/3</f>
        <v>75</v>
      </c>
      <c r="W16" s="5"/>
      <c r="X16" s="5" t="s">
        <v>110</v>
      </c>
      <c r="Y16" s="5"/>
      <c r="Z16" s="25"/>
      <c r="AA16" s="23"/>
      <c r="AC16" s="24" t="s">
        <v>110</v>
      </c>
      <c r="AE16" s="24" t="s">
        <v>110</v>
      </c>
      <c r="AG16" s="24" t="s">
        <v>110</v>
      </c>
      <c r="AH16" s="24" t="s">
        <v>110</v>
      </c>
    </row>
    <row r="17" spans="1:36" x14ac:dyDescent="0.25">
      <c r="A17" s="19" t="s">
        <v>115</v>
      </c>
      <c r="B17" s="14" t="s">
        <v>208</v>
      </c>
      <c r="C17" s="14" t="s">
        <v>248</v>
      </c>
      <c r="D17" s="13" t="s">
        <v>70</v>
      </c>
      <c r="E17" s="13" t="s">
        <v>110</v>
      </c>
      <c r="F17" s="13"/>
      <c r="G17" s="13"/>
      <c r="H17" s="13">
        <v>35</v>
      </c>
      <c r="I17" s="13"/>
      <c r="J17" s="13">
        <v>40</v>
      </c>
      <c r="K17" s="13"/>
      <c r="L17" s="13">
        <v>36</v>
      </c>
      <c r="M17" s="13"/>
      <c r="N17" s="13">
        <f>16+12</f>
        <v>28</v>
      </c>
      <c r="O17" s="13"/>
      <c r="P17" s="13">
        <f>35+28</f>
        <v>63</v>
      </c>
      <c r="Q17" s="13"/>
      <c r="R17" s="13">
        <v>66</v>
      </c>
      <c r="S17" s="13"/>
      <c r="T17" s="13">
        <f>62+26</f>
        <v>88</v>
      </c>
      <c r="U17" s="13"/>
      <c r="V17" s="28">
        <f>(P17+R17+T17)/3</f>
        <v>72.333333333333329</v>
      </c>
      <c r="W17" s="5"/>
      <c r="X17" s="5" t="s">
        <v>110</v>
      </c>
      <c r="Y17" s="24" t="s">
        <v>110</v>
      </c>
      <c r="Z17" s="25"/>
      <c r="AA17" s="23" t="s">
        <v>110</v>
      </c>
      <c r="AC17" s="24" t="s">
        <v>110</v>
      </c>
      <c r="AG17" s="24" t="s">
        <v>110</v>
      </c>
      <c r="AJ17" s="24" t="s">
        <v>110</v>
      </c>
    </row>
    <row r="18" spans="1:36" x14ac:dyDescent="0.25">
      <c r="A18" s="19" t="s">
        <v>14</v>
      </c>
      <c r="B18" s="13" t="s">
        <v>15</v>
      </c>
      <c r="C18" s="13" t="s">
        <v>245</v>
      </c>
      <c r="D18" s="13" t="s">
        <v>69</v>
      </c>
      <c r="E18" s="13"/>
      <c r="F18" s="13" t="s">
        <v>110</v>
      </c>
      <c r="G18" s="13">
        <v>38</v>
      </c>
      <c r="H18" s="13"/>
      <c r="I18" s="13">
        <v>33</v>
      </c>
      <c r="J18" s="13"/>
      <c r="K18" s="13">
        <v>37</v>
      </c>
      <c r="L18" s="13"/>
      <c r="M18" s="13">
        <v>47</v>
      </c>
      <c r="N18" s="13"/>
      <c r="O18" s="13">
        <f>37+17</f>
        <v>54</v>
      </c>
      <c r="P18" s="13"/>
      <c r="Q18" s="13">
        <v>65</v>
      </c>
      <c r="R18" s="13"/>
      <c r="S18" s="13">
        <v>72</v>
      </c>
      <c r="T18" s="13"/>
      <c r="U18" s="13">
        <f>40+39</f>
        <v>79</v>
      </c>
      <c r="V18" s="28">
        <f>(Q18+S18+U18)/3</f>
        <v>72</v>
      </c>
      <c r="W18" s="5"/>
      <c r="X18" s="5" t="s">
        <v>110</v>
      </c>
      <c r="Y18" s="5"/>
      <c r="Z18" s="25"/>
      <c r="AC18" s="3" t="s">
        <v>110</v>
      </c>
      <c r="AJ18" s="3" t="s">
        <v>110</v>
      </c>
    </row>
    <row r="19" spans="1:36" x14ac:dyDescent="0.25">
      <c r="A19" s="19" t="s">
        <v>38</v>
      </c>
      <c r="B19" s="13" t="s">
        <v>13</v>
      </c>
      <c r="C19" s="13" t="s">
        <v>243</v>
      </c>
      <c r="D19" s="13" t="s">
        <v>153</v>
      </c>
      <c r="E19" s="13"/>
      <c r="F19" s="13" t="s">
        <v>110</v>
      </c>
      <c r="G19" s="13">
        <v>46</v>
      </c>
      <c r="H19" s="13"/>
      <c r="I19" s="13">
        <v>62</v>
      </c>
      <c r="J19" s="13"/>
      <c r="K19" s="13">
        <v>82</v>
      </c>
      <c r="L19" s="13"/>
      <c r="M19" s="13">
        <v>85</v>
      </c>
      <c r="N19" s="13"/>
      <c r="O19" s="13">
        <v>70</v>
      </c>
      <c r="P19" s="13"/>
      <c r="Q19" s="13">
        <v>70</v>
      </c>
      <c r="R19" s="13"/>
      <c r="S19" s="13">
        <v>71</v>
      </c>
      <c r="T19" s="13"/>
      <c r="U19" s="13">
        <v>74</v>
      </c>
      <c r="V19" s="28">
        <f>(Q19+S19+U19)/3</f>
        <v>71.666666666666671</v>
      </c>
      <c r="W19" s="5"/>
      <c r="X19" s="4" t="s">
        <v>110</v>
      </c>
      <c r="Y19" s="5"/>
      <c r="Z19" s="25"/>
      <c r="AA19" s="23"/>
      <c r="AG19" s="3" t="s">
        <v>110</v>
      </c>
    </row>
    <row r="20" spans="1:36" x14ac:dyDescent="0.25">
      <c r="A20" s="19" t="s">
        <v>23</v>
      </c>
      <c r="B20" s="13" t="s">
        <v>24</v>
      </c>
      <c r="C20" s="13" t="s">
        <v>243</v>
      </c>
      <c r="D20" s="13" t="s">
        <v>52</v>
      </c>
      <c r="E20" s="13" t="s">
        <v>110</v>
      </c>
      <c r="F20" s="13"/>
      <c r="G20" s="13"/>
      <c r="H20" s="13">
        <v>59</v>
      </c>
      <c r="I20" s="13"/>
      <c r="J20" s="13">
        <v>64</v>
      </c>
      <c r="K20" s="13"/>
      <c r="L20" s="13">
        <v>58</v>
      </c>
      <c r="M20" s="13"/>
      <c r="N20" s="13">
        <f>26+29</f>
        <v>55</v>
      </c>
      <c r="O20" s="13"/>
      <c r="P20" s="13">
        <f>31+46</f>
        <v>77</v>
      </c>
      <c r="Q20" s="13"/>
      <c r="R20" s="13">
        <v>79</v>
      </c>
      <c r="S20" s="13"/>
      <c r="T20" s="13">
        <f>43+15</f>
        <v>58</v>
      </c>
      <c r="U20" s="13"/>
      <c r="V20" s="28">
        <f>(P20+R20+T20)/3</f>
        <v>71.333333333333329</v>
      </c>
      <c r="W20" s="5"/>
      <c r="X20" s="5" t="s">
        <v>110</v>
      </c>
      <c r="Y20" s="24" t="s">
        <v>110</v>
      </c>
      <c r="Z20" s="25"/>
      <c r="AA20" s="23"/>
      <c r="AB20" s="24" t="s">
        <v>110</v>
      </c>
      <c r="AF20" s="3" t="s">
        <v>110</v>
      </c>
      <c r="AG20" s="24" t="s">
        <v>110</v>
      </c>
    </row>
    <row r="21" spans="1:36" x14ac:dyDescent="0.25">
      <c r="A21" s="20" t="s">
        <v>163</v>
      </c>
      <c r="B21" s="14" t="s">
        <v>203</v>
      </c>
      <c r="C21" s="14" t="s">
        <v>243</v>
      </c>
      <c r="D21" s="14" t="s">
        <v>178</v>
      </c>
      <c r="E21" s="14" t="s">
        <v>110</v>
      </c>
      <c r="F21" s="14"/>
      <c r="G21" s="14"/>
      <c r="H21" s="17">
        <v>10</v>
      </c>
      <c r="I21" s="14"/>
      <c r="J21" s="17">
        <v>31</v>
      </c>
      <c r="K21" s="14"/>
      <c r="L21" s="17">
        <v>33</v>
      </c>
      <c r="M21" s="17"/>
      <c r="N21" s="17">
        <f>8+37</f>
        <v>45</v>
      </c>
      <c r="O21" s="17"/>
      <c r="P21" s="17">
        <f>52+18</f>
        <v>70</v>
      </c>
      <c r="Q21" s="17"/>
      <c r="R21" s="17">
        <v>60</v>
      </c>
      <c r="S21" s="17"/>
      <c r="T21" s="17">
        <f>45+25</f>
        <v>70</v>
      </c>
      <c r="U21" s="17"/>
      <c r="V21" s="28">
        <f>(P21+R21+T21)/3</f>
        <v>66.666666666666671</v>
      </c>
      <c r="W21" s="3"/>
      <c r="X21" s="3" t="s">
        <v>110</v>
      </c>
      <c r="Y21" s="3"/>
      <c r="Z21" s="25"/>
      <c r="AA21" s="3"/>
      <c r="AB21" s="3"/>
      <c r="AC21" s="3"/>
      <c r="AD21" s="3"/>
      <c r="AE21" s="24" t="s">
        <v>110</v>
      </c>
      <c r="AF21" s="3"/>
      <c r="AG21" s="3" t="s">
        <v>110</v>
      </c>
      <c r="AH21" s="3"/>
      <c r="AI21" s="3"/>
      <c r="AJ21" s="3"/>
    </row>
    <row r="22" spans="1:36" x14ac:dyDescent="0.25">
      <c r="A22" s="20" t="s">
        <v>188</v>
      </c>
      <c r="B22" s="14" t="s">
        <v>189</v>
      </c>
      <c r="C22" s="14" t="s">
        <v>249</v>
      </c>
      <c r="D22" s="14" t="s">
        <v>187</v>
      </c>
      <c r="E22" s="14"/>
      <c r="F22" s="14" t="s">
        <v>110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49</v>
      </c>
      <c r="T22" s="14"/>
      <c r="U22" s="14">
        <v>78</v>
      </c>
      <c r="V22" s="28">
        <f>(S22+U22)/2</f>
        <v>63.5</v>
      </c>
      <c r="W22" s="6"/>
      <c r="X22" s="6"/>
      <c r="Y22" s="6"/>
      <c r="Z22" s="25"/>
      <c r="AA22" s="23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19" t="s">
        <v>56</v>
      </c>
      <c r="B23" s="13" t="s">
        <v>16</v>
      </c>
      <c r="C23" s="13" t="s">
        <v>243</v>
      </c>
      <c r="D23" s="13" t="s">
        <v>57</v>
      </c>
      <c r="E23" s="13"/>
      <c r="F23" s="13" t="s">
        <v>110</v>
      </c>
      <c r="G23" s="13">
        <v>36</v>
      </c>
      <c r="H23" s="13"/>
      <c r="I23" s="13">
        <v>36</v>
      </c>
      <c r="J23" s="13"/>
      <c r="K23" s="13">
        <v>29</v>
      </c>
      <c r="L23" s="13"/>
      <c r="M23" s="13">
        <v>53</v>
      </c>
      <c r="N23" s="13"/>
      <c r="O23" s="13">
        <f>26+40</f>
        <v>66</v>
      </c>
      <c r="P23" s="13"/>
      <c r="Q23" s="13">
        <v>67</v>
      </c>
      <c r="R23" s="13"/>
      <c r="S23" s="13">
        <v>74</v>
      </c>
      <c r="T23" s="13"/>
      <c r="U23" s="13">
        <f>33+14</f>
        <v>47</v>
      </c>
      <c r="V23" s="28">
        <f>(Q23+S23+U23)/3</f>
        <v>62.666666666666664</v>
      </c>
      <c r="W23" s="5"/>
      <c r="X23" s="5" t="s">
        <v>110</v>
      </c>
      <c r="Y23" s="24" t="s">
        <v>110</v>
      </c>
      <c r="Z23" s="25"/>
      <c r="AA23" s="3"/>
      <c r="AE23" s="24" t="s">
        <v>110</v>
      </c>
      <c r="AF23" s="3" t="s">
        <v>110</v>
      </c>
      <c r="AG23" s="3" t="s">
        <v>110</v>
      </c>
      <c r="AI23" s="24" t="s">
        <v>110</v>
      </c>
    </row>
    <row r="24" spans="1:36" x14ac:dyDescent="0.25">
      <c r="A24" s="19" t="s">
        <v>49</v>
      </c>
      <c r="B24" s="13" t="s">
        <v>15</v>
      </c>
      <c r="C24" s="13" t="s">
        <v>245</v>
      </c>
      <c r="D24" s="13" t="s">
        <v>74</v>
      </c>
      <c r="E24" s="13" t="s">
        <v>110</v>
      </c>
      <c r="F24" s="13"/>
      <c r="G24" s="13"/>
      <c r="H24" s="13">
        <v>34</v>
      </c>
      <c r="I24" s="13"/>
      <c r="J24" s="13">
        <v>34</v>
      </c>
      <c r="K24" s="13"/>
      <c r="L24" s="13">
        <v>47</v>
      </c>
      <c r="M24" s="13"/>
      <c r="N24" s="13">
        <f>31+22</f>
        <v>53</v>
      </c>
      <c r="O24" s="13"/>
      <c r="P24" s="13">
        <f>19+28</f>
        <v>47</v>
      </c>
      <c r="Q24" s="13"/>
      <c r="R24" s="13">
        <v>61</v>
      </c>
      <c r="S24" s="13"/>
      <c r="T24" s="13">
        <f>18+43</f>
        <v>61</v>
      </c>
      <c r="U24" s="13"/>
      <c r="V24" s="28">
        <f>(P24+R24+T24)/3</f>
        <v>56.333333333333336</v>
      </c>
      <c r="W24" s="5"/>
      <c r="X24" s="5" t="s">
        <v>110</v>
      </c>
      <c r="Y24" s="24" t="s">
        <v>110</v>
      </c>
      <c r="Z24" s="25" t="s">
        <v>110</v>
      </c>
      <c r="AA24" s="3"/>
      <c r="AJ24" s="3" t="s">
        <v>110</v>
      </c>
    </row>
    <row r="25" spans="1:36" x14ac:dyDescent="0.25">
      <c r="A25" s="19" t="s">
        <v>18</v>
      </c>
      <c r="B25" s="13" t="s">
        <v>19</v>
      </c>
      <c r="C25" s="13" t="s">
        <v>243</v>
      </c>
      <c r="D25" s="13" t="s">
        <v>54</v>
      </c>
      <c r="E25" s="13" t="s">
        <v>110</v>
      </c>
      <c r="F25" s="13" t="s">
        <v>110</v>
      </c>
      <c r="G25" s="13">
        <v>23</v>
      </c>
      <c r="H25" s="13">
        <v>24</v>
      </c>
      <c r="I25" s="13">
        <v>23</v>
      </c>
      <c r="J25" s="13">
        <v>30</v>
      </c>
      <c r="K25" s="13">
        <v>24</v>
      </c>
      <c r="L25" s="13">
        <v>37</v>
      </c>
      <c r="M25" s="13">
        <v>35</v>
      </c>
      <c r="N25" s="13">
        <f>13+15</f>
        <v>28</v>
      </c>
      <c r="O25" s="13">
        <f>41+21</f>
        <v>62</v>
      </c>
      <c r="P25" s="13">
        <f>32+22</f>
        <v>54</v>
      </c>
      <c r="Q25" s="13">
        <v>60</v>
      </c>
      <c r="R25" s="13">
        <v>54</v>
      </c>
      <c r="S25" s="13">
        <v>63</v>
      </c>
      <c r="T25" s="13">
        <f>29+19</f>
        <v>48</v>
      </c>
      <c r="U25" s="13">
        <f>31+25</f>
        <v>56</v>
      </c>
      <c r="V25" s="28">
        <f>(S25+T25+U25)/3</f>
        <v>55.666666666666664</v>
      </c>
      <c r="W25" s="5"/>
      <c r="X25" s="5" t="s">
        <v>110</v>
      </c>
      <c r="Y25" s="24" t="s">
        <v>110</v>
      </c>
      <c r="Z25" s="25"/>
      <c r="AA25" s="3"/>
      <c r="AB25" s="24" t="s">
        <v>110</v>
      </c>
      <c r="AE25" s="3" t="s">
        <v>110</v>
      </c>
      <c r="AF25" s="3" t="s">
        <v>110</v>
      </c>
      <c r="AI25" s="24" t="s">
        <v>110</v>
      </c>
    </row>
    <row r="26" spans="1:36" x14ac:dyDescent="0.25">
      <c r="A26" s="19" t="s">
        <v>165</v>
      </c>
      <c r="B26" s="13" t="s">
        <v>166</v>
      </c>
      <c r="C26" s="13" t="s">
        <v>245</v>
      </c>
      <c r="D26" s="13" t="s">
        <v>164</v>
      </c>
      <c r="E26" s="13"/>
      <c r="F26" s="13" t="s">
        <v>110</v>
      </c>
      <c r="G26" s="13"/>
      <c r="H26" s="13"/>
      <c r="I26" s="13"/>
      <c r="J26" s="13"/>
      <c r="K26" s="13"/>
      <c r="L26" s="13"/>
      <c r="M26" s="13"/>
      <c r="N26" s="13"/>
      <c r="O26" s="13">
        <v>44</v>
      </c>
      <c r="P26" s="13"/>
      <c r="Q26" s="13">
        <v>48</v>
      </c>
      <c r="R26" s="13"/>
      <c r="S26" s="13">
        <v>70</v>
      </c>
      <c r="T26" s="13"/>
      <c r="U26" s="13">
        <v>48</v>
      </c>
      <c r="V26" s="28">
        <f>(Q26+S26+U26)/3</f>
        <v>55.333333333333336</v>
      </c>
      <c r="W26" s="5"/>
      <c r="X26" s="5"/>
      <c r="Y26" s="5"/>
      <c r="Z26" s="25"/>
      <c r="AA26" s="23"/>
    </row>
    <row r="27" spans="1:36" x14ac:dyDescent="0.25">
      <c r="A27" s="19" t="s">
        <v>196</v>
      </c>
      <c r="B27" s="13" t="s">
        <v>197</v>
      </c>
      <c r="C27" s="13" t="s">
        <v>245</v>
      </c>
      <c r="D27" s="13" t="s">
        <v>195</v>
      </c>
      <c r="E27" s="13" t="s">
        <v>110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f>17+38</f>
        <v>55</v>
      </c>
      <c r="U27" s="13"/>
      <c r="V27" s="28">
        <f>T27</f>
        <v>55</v>
      </c>
      <c r="W27" s="5"/>
      <c r="X27" s="5"/>
      <c r="Y27" s="5"/>
      <c r="Z27" s="25"/>
      <c r="AA27" s="23"/>
    </row>
    <row r="28" spans="1:36" x14ac:dyDescent="0.25">
      <c r="A28" s="19" t="s">
        <v>20</v>
      </c>
      <c r="B28" s="13" t="s">
        <v>21</v>
      </c>
      <c r="C28" s="13" t="s">
        <v>243</v>
      </c>
      <c r="D28" s="13" t="s">
        <v>170</v>
      </c>
      <c r="E28" s="13" t="s">
        <v>110</v>
      </c>
      <c r="F28" s="13"/>
      <c r="G28" s="13"/>
      <c r="H28" s="13">
        <v>35</v>
      </c>
      <c r="I28" s="13"/>
      <c r="J28" s="13">
        <v>61</v>
      </c>
      <c r="K28" s="13"/>
      <c r="L28" s="13">
        <v>61</v>
      </c>
      <c r="M28" s="13"/>
      <c r="N28" s="13">
        <f>65+11</f>
        <v>76</v>
      </c>
      <c r="O28" s="13"/>
      <c r="P28" s="13">
        <v>51</v>
      </c>
      <c r="Q28" s="13"/>
      <c r="R28" s="13">
        <v>46</v>
      </c>
      <c r="S28" s="13"/>
      <c r="T28" s="13">
        <v>63</v>
      </c>
      <c r="U28" s="13"/>
      <c r="V28" s="28">
        <f>(P28+R28+T28)/3</f>
        <v>53.333333333333336</v>
      </c>
      <c r="W28" s="5"/>
      <c r="X28" s="5" t="s">
        <v>110</v>
      </c>
      <c r="Y28" s="5"/>
      <c r="Z28" s="25"/>
      <c r="AA28" s="23"/>
      <c r="AB28" s="24" t="s">
        <v>110</v>
      </c>
      <c r="AI28" s="24" t="s">
        <v>110</v>
      </c>
      <c r="AJ28" s="24" t="s">
        <v>110</v>
      </c>
    </row>
    <row r="29" spans="1:36" x14ac:dyDescent="0.25">
      <c r="A29" s="19" t="s">
        <v>12</v>
      </c>
      <c r="B29" s="13" t="s">
        <v>5</v>
      </c>
      <c r="C29" s="13" t="s">
        <v>243</v>
      </c>
      <c r="D29" s="13" t="s">
        <v>53</v>
      </c>
      <c r="E29" s="13"/>
      <c r="F29" s="13" t="s">
        <v>110</v>
      </c>
      <c r="G29" s="13">
        <v>27</v>
      </c>
      <c r="H29" s="13"/>
      <c r="I29" s="13">
        <v>34</v>
      </c>
      <c r="J29" s="13"/>
      <c r="K29" s="13">
        <v>23</v>
      </c>
      <c r="L29" s="13"/>
      <c r="M29" s="13">
        <v>43</v>
      </c>
      <c r="N29" s="13"/>
      <c r="O29" s="13">
        <f>16+44</f>
        <v>60</v>
      </c>
      <c r="P29" s="13"/>
      <c r="Q29" s="13">
        <v>66</v>
      </c>
      <c r="R29" s="13"/>
      <c r="S29" s="13">
        <v>46</v>
      </c>
      <c r="T29" s="13"/>
      <c r="U29" s="13">
        <f>28+19</f>
        <v>47</v>
      </c>
      <c r="V29" s="28">
        <f>(Q29+S29+U29)/3</f>
        <v>53</v>
      </c>
      <c r="W29" s="5"/>
      <c r="X29" s="5" t="s">
        <v>110</v>
      </c>
      <c r="Y29" s="24" t="s">
        <v>110</v>
      </c>
      <c r="Z29" s="25" t="s">
        <v>110</v>
      </c>
      <c r="AE29" s="24" t="s">
        <v>110</v>
      </c>
      <c r="AF29" s="3" t="s">
        <v>110</v>
      </c>
      <c r="AG29" s="24" t="s">
        <v>110</v>
      </c>
    </row>
    <row r="30" spans="1:36" x14ac:dyDescent="0.25">
      <c r="A30" s="19" t="s">
        <v>95</v>
      </c>
      <c r="B30" s="13" t="s">
        <v>223</v>
      </c>
      <c r="C30" s="13" t="s">
        <v>250</v>
      </c>
      <c r="D30" s="13" t="s">
        <v>96</v>
      </c>
      <c r="E30" s="13" t="s">
        <v>110</v>
      </c>
      <c r="F30" s="13" t="s">
        <v>110</v>
      </c>
      <c r="G30" s="13">
        <v>27</v>
      </c>
      <c r="H30" s="13">
        <v>47</v>
      </c>
      <c r="I30" s="13">
        <v>24</v>
      </c>
      <c r="J30" s="13">
        <v>60</v>
      </c>
      <c r="K30" s="13">
        <v>40</v>
      </c>
      <c r="L30" s="13">
        <v>70</v>
      </c>
      <c r="M30" s="13"/>
      <c r="N30" s="13">
        <v>21</v>
      </c>
      <c r="O30" s="13">
        <v>49</v>
      </c>
      <c r="P30" s="13">
        <v>47</v>
      </c>
      <c r="Q30" s="13">
        <v>46</v>
      </c>
      <c r="R30" s="13">
        <v>40</v>
      </c>
      <c r="S30" s="13">
        <v>52</v>
      </c>
      <c r="T30" s="13">
        <v>53</v>
      </c>
      <c r="U30" s="13">
        <v>52</v>
      </c>
      <c r="V30" s="28">
        <f>(S30+T30+U30)/3</f>
        <v>52.333333333333336</v>
      </c>
      <c r="W30" s="5"/>
      <c r="X30" s="5"/>
      <c r="Y30" s="5"/>
      <c r="Z30" s="25"/>
      <c r="AA30" s="23"/>
    </row>
    <row r="31" spans="1:36" x14ac:dyDescent="0.25">
      <c r="A31" s="19" t="s">
        <v>124</v>
      </c>
      <c r="B31" s="13" t="s">
        <v>210</v>
      </c>
      <c r="C31" s="13" t="s">
        <v>247</v>
      </c>
      <c r="D31" s="13" t="s">
        <v>209</v>
      </c>
      <c r="E31" s="13"/>
      <c r="F31" s="13" t="s">
        <v>110</v>
      </c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6"/>
      <c r="R31" s="16"/>
      <c r="S31" s="16"/>
      <c r="T31" s="16"/>
      <c r="U31" s="16">
        <v>52</v>
      </c>
      <c r="V31" s="28">
        <f>U31</f>
        <v>52</v>
      </c>
      <c r="W31" s="5"/>
      <c r="X31" s="5" t="s">
        <v>110</v>
      </c>
      <c r="Y31" s="24" t="s">
        <v>110</v>
      </c>
      <c r="Z31" s="25" t="s">
        <v>110</v>
      </c>
      <c r="AA31" s="3"/>
      <c r="AD31" s="3" t="s">
        <v>110</v>
      </c>
    </row>
    <row r="32" spans="1:36" x14ac:dyDescent="0.25">
      <c r="A32" s="19" t="s">
        <v>41</v>
      </c>
      <c r="B32" s="13" t="s">
        <v>43</v>
      </c>
      <c r="C32" s="13" t="s">
        <v>245</v>
      </c>
      <c r="D32" s="13" t="s">
        <v>85</v>
      </c>
      <c r="E32" s="13"/>
      <c r="F32" s="13" t="s">
        <v>110</v>
      </c>
      <c r="G32" s="13">
        <v>53</v>
      </c>
      <c r="H32" s="13"/>
      <c r="I32" s="13">
        <v>33</v>
      </c>
      <c r="J32" s="13"/>
      <c r="K32" s="13">
        <v>49</v>
      </c>
      <c r="L32" s="13"/>
      <c r="M32" s="13">
        <v>54</v>
      </c>
      <c r="N32" s="13"/>
      <c r="O32" s="13">
        <v>50</v>
      </c>
      <c r="P32" s="13"/>
      <c r="Q32" s="13">
        <v>53</v>
      </c>
      <c r="R32" s="13"/>
      <c r="S32" s="13">
        <v>47</v>
      </c>
      <c r="T32" s="13"/>
      <c r="U32" s="13">
        <v>52</v>
      </c>
      <c r="V32" s="28">
        <f>(Q32+S32+U32)/3</f>
        <v>50.666666666666664</v>
      </c>
      <c r="W32" s="5"/>
      <c r="X32" s="5" t="s">
        <v>110</v>
      </c>
      <c r="Y32" s="3" t="s">
        <v>110</v>
      </c>
      <c r="Z32" s="25" t="s">
        <v>110</v>
      </c>
      <c r="AA32" s="23"/>
      <c r="AD32" s="3" t="s">
        <v>110</v>
      </c>
      <c r="AF32" s="3" t="s">
        <v>110</v>
      </c>
    </row>
    <row r="33" spans="1:36" x14ac:dyDescent="0.25">
      <c r="A33" s="19" t="s">
        <v>27</v>
      </c>
      <c r="B33" s="13" t="s">
        <v>28</v>
      </c>
      <c r="C33" s="13" t="s">
        <v>245</v>
      </c>
      <c r="D33" s="13" t="s">
        <v>86</v>
      </c>
      <c r="E33" s="13" t="s">
        <v>110</v>
      </c>
      <c r="F33" s="13"/>
      <c r="G33" s="13"/>
      <c r="H33" s="13">
        <v>38</v>
      </c>
      <c r="I33" s="13"/>
      <c r="J33" s="13">
        <v>64</v>
      </c>
      <c r="K33" s="13"/>
      <c r="L33" s="13">
        <v>69</v>
      </c>
      <c r="M33" s="13"/>
      <c r="N33" s="13">
        <v>46</v>
      </c>
      <c r="O33" s="13"/>
      <c r="P33" s="13">
        <v>58</v>
      </c>
      <c r="Q33" s="13"/>
      <c r="R33" s="13">
        <v>43</v>
      </c>
      <c r="S33" s="13"/>
      <c r="T33" s="13">
        <v>49</v>
      </c>
      <c r="U33" s="13"/>
      <c r="V33" s="28">
        <f>(P33+R33+T33)/3</f>
        <v>50</v>
      </c>
      <c r="W33" s="5"/>
      <c r="X33" s="5" t="s">
        <v>110</v>
      </c>
      <c r="Y33" s="24" t="s">
        <v>110</v>
      </c>
      <c r="Z33" s="25" t="s">
        <v>110</v>
      </c>
      <c r="AA33" s="23"/>
      <c r="AD33" s="3" t="s">
        <v>110</v>
      </c>
      <c r="AF33" s="3" t="s">
        <v>110</v>
      </c>
    </row>
    <row r="34" spans="1:36" x14ac:dyDescent="0.25">
      <c r="A34" s="19" t="s">
        <v>34</v>
      </c>
      <c r="B34" s="13" t="s">
        <v>24</v>
      </c>
      <c r="C34" s="13" t="s">
        <v>243</v>
      </c>
      <c r="D34" s="13" t="s">
        <v>55</v>
      </c>
      <c r="E34" s="13"/>
      <c r="F34" s="13" t="s">
        <v>110</v>
      </c>
      <c r="G34" s="13">
        <v>6</v>
      </c>
      <c r="H34" s="13"/>
      <c r="I34" s="13">
        <v>11</v>
      </c>
      <c r="J34" s="13"/>
      <c r="K34" s="13">
        <v>9</v>
      </c>
      <c r="L34" s="13"/>
      <c r="M34" s="13">
        <v>28</v>
      </c>
      <c r="N34" s="13"/>
      <c r="O34" s="13">
        <f>34+7</f>
        <v>41</v>
      </c>
      <c r="P34" s="13"/>
      <c r="Q34" s="13">
        <v>56</v>
      </c>
      <c r="R34" s="13"/>
      <c r="S34" s="13">
        <v>42</v>
      </c>
      <c r="T34" s="13"/>
      <c r="U34" s="13">
        <f>38+11</f>
        <v>49</v>
      </c>
      <c r="V34" s="28">
        <f>(Q34+S34+U34)/3</f>
        <v>49</v>
      </c>
      <c r="W34" s="5" t="s">
        <v>144</v>
      </c>
      <c r="X34" s="5" t="s">
        <v>110</v>
      </c>
      <c r="Y34" s="5"/>
      <c r="Z34" s="25"/>
      <c r="AA34" s="23"/>
      <c r="AE34" s="3" t="s">
        <v>110</v>
      </c>
      <c r="AG34" s="24" t="s">
        <v>110</v>
      </c>
      <c r="AI34" s="24" t="s">
        <v>110</v>
      </c>
    </row>
    <row r="35" spans="1:36" x14ac:dyDescent="0.25">
      <c r="A35" s="19" t="s">
        <v>211</v>
      </c>
      <c r="B35" s="13" t="s">
        <v>204</v>
      </c>
      <c r="C35" s="13" t="s">
        <v>245</v>
      </c>
      <c r="D35" s="13" t="s">
        <v>94</v>
      </c>
      <c r="E35" s="13"/>
      <c r="F35" s="13" t="s">
        <v>110</v>
      </c>
      <c r="G35" s="13">
        <v>61</v>
      </c>
      <c r="H35" s="13"/>
      <c r="I35" s="13">
        <v>74</v>
      </c>
      <c r="J35" s="13"/>
      <c r="K35" s="13">
        <v>51</v>
      </c>
      <c r="L35" s="13"/>
      <c r="M35" s="13">
        <v>58</v>
      </c>
      <c r="N35" s="13"/>
      <c r="O35" s="13">
        <f>56</f>
        <v>56</v>
      </c>
      <c r="P35" s="13"/>
      <c r="Q35" s="13">
        <v>59</v>
      </c>
      <c r="R35" s="13"/>
      <c r="S35" s="13">
        <v>43</v>
      </c>
      <c r="T35" s="13"/>
      <c r="U35" s="13">
        <v>37</v>
      </c>
      <c r="V35" s="28">
        <f>(Q35+S35+U35)/3</f>
        <v>46.333333333333336</v>
      </c>
      <c r="W35" s="5"/>
      <c r="X35" s="5" t="s">
        <v>110</v>
      </c>
      <c r="Y35" s="5"/>
      <c r="Z35" s="25"/>
      <c r="AA35" s="23"/>
      <c r="AG35" s="24" t="s">
        <v>110</v>
      </c>
    </row>
    <row r="36" spans="1:36" ht="15" customHeight="1" x14ac:dyDescent="0.25">
      <c r="A36" s="20" t="s">
        <v>36</v>
      </c>
      <c r="B36" s="14" t="s">
        <v>199</v>
      </c>
      <c r="C36" s="14" t="s">
        <v>251</v>
      </c>
      <c r="D36" s="14" t="s">
        <v>198</v>
      </c>
      <c r="E36" s="14" t="s">
        <v>110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45</v>
      </c>
      <c r="U36" s="14"/>
      <c r="V36" s="28">
        <f>T36</f>
        <v>45</v>
      </c>
      <c r="W36" s="4"/>
      <c r="X36" s="4"/>
      <c r="Y36" s="4"/>
      <c r="Z36" s="25"/>
      <c r="AA36" s="23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19" t="s">
        <v>106</v>
      </c>
      <c r="B37" s="14" t="s">
        <v>122</v>
      </c>
      <c r="C37" s="14" t="s">
        <v>252</v>
      </c>
      <c r="D37" s="13" t="s">
        <v>105</v>
      </c>
      <c r="E37" s="13"/>
      <c r="F37" s="13" t="s">
        <v>110</v>
      </c>
      <c r="G37" s="13"/>
      <c r="H37" s="13"/>
      <c r="I37" s="13"/>
      <c r="J37" s="13"/>
      <c r="K37" s="13">
        <v>21</v>
      </c>
      <c r="L37" s="13"/>
      <c r="M37" s="13">
        <v>34</v>
      </c>
      <c r="N37" s="13"/>
      <c r="O37" s="13">
        <v>39</v>
      </c>
      <c r="P37" s="13"/>
      <c r="Q37" s="13">
        <v>42</v>
      </c>
      <c r="R37" s="13"/>
      <c r="S37" s="13">
        <v>58</v>
      </c>
      <c r="T37" s="13"/>
      <c r="U37" s="13">
        <v>34</v>
      </c>
      <c r="V37" s="28">
        <f>(Q37+S37+U37)/3</f>
        <v>44.666666666666664</v>
      </c>
      <c r="W37" s="5"/>
      <c r="X37" s="5" t="s">
        <v>110</v>
      </c>
      <c r="Y37" s="24" t="s">
        <v>110</v>
      </c>
      <c r="Z37" s="25"/>
      <c r="AA37" s="23" t="s">
        <v>110</v>
      </c>
      <c r="AE37" s="24" t="s">
        <v>110</v>
      </c>
      <c r="AG37" s="3" t="s">
        <v>110</v>
      </c>
    </row>
    <row r="38" spans="1:36" x14ac:dyDescent="0.25">
      <c r="A38" s="19" t="s">
        <v>60</v>
      </c>
      <c r="B38" s="13" t="s">
        <v>183</v>
      </c>
      <c r="C38" s="13" t="s">
        <v>253</v>
      </c>
      <c r="D38" s="13" t="s">
        <v>61</v>
      </c>
      <c r="E38" s="13" t="s">
        <v>110</v>
      </c>
      <c r="F38" s="13"/>
      <c r="G38" s="13"/>
      <c r="H38" s="13">
        <v>21</v>
      </c>
      <c r="I38" s="13"/>
      <c r="J38" s="13">
        <v>25</v>
      </c>
      <c r="K38" s="13"/>
      <c r="L38" s="13">
        <v>27</v>
      </c>
      <c r="M38" s="13"/>
      <c r="N38" s="13">
        <f>21+14</f>
        <v>35</v>
      </c>
      <c r="O38" s="13"/>
      <c r="P38" s="13">
        <f>24+27</f>
        <v>51</v>
      </c>
      <c r="Q38" s="13"/>
      <c r="R38" s="13">
        <v>45</v>
      </c>
      <c r="S38" s="13"/>
      <c r="T38" s="13">
        <f>20+17</f>
        <v>37</v>
      </c>
      <c r="U38" s="13"/>
      <c r="V38" s="28">
        <f>(P38+R38+T38)/3</f>
        <v>44.333333333333336</v>
      </c>
      <c r="W38" s="5"/>
      <c r="X38" s="5" t="s">
        <v>110</v>
      </c>
      <c r="Y38" s="24" t="s">
        <v>110</v>
      </c>
      <c r="Z38" s="25"/>
      <c r="AA38" s="3"/>
      <c r="AB38" s="24" t="s">
        <v>110</v>
      </c>
      <c r="AC38" s="24" t="s">
        <v>110</v>
      </c>
      <c r="AF38" s="3" t="s">
        <v>110</v>
      </c>
      <c r="AG38" s="3" t="s">
        <v>110</v>
      </c>
      <c r="AI38" s="24" t="s">
        <v>110</v>
      </c>
      <c r="AJ38" s="24" t="s">
        <v>110</v>
      </c>
    </row>
    <row r="39" spans="1:36" x14ac:dyDescent="0.25">
      <c r="A39" s="20" t="s">
        <v>171</v>
      </c>
      <c r="B39" s="14" t="s">
        <v>172</v>
      </c>
      <c r="C39" s="14" t="s">
        <v>247</v>
      </c>
      <c r="D39" s="14" t="s">
        <v>160</v>
      </c>
      <c r="E39" s="14"/>
      <c r="F39" s="14" t="s">
        <v>110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44</v>
      </c>
      <c r="T39" s="13"/>
      <c r="U39" s="13"/>
      <c r="V39" s="28">
        <f>S39</f>
        <v>44</v>
      </c>
      <c r="W39" s="5"/>
      <c r="X39" s="5" t="s">
        <v>110</v>
      </c>
      <c r="Y39" s="24" t="s">
        <v>110</v>
      </c>
      <c r="Z39" s="25" t="s">
        <v>110</v>
      </c>
      <c r="AA39" s="23"/>
      <c r="AD39" s="3" t="s">
        <v>110</v>
      </c>
    </row>
    <row r="40" spans="1:36" x14ac:dyDescent="0.25">
      <c r="A40" s="19" t="s">
        <v>207</v>
      </c>
      <c r="B40" s="13" t="s">
        <v>205</v>
      </c>
      <c r="C40" s="13" t="s">
        <v>254</v>
      </c>
      <c r="D40" s="13" t="s">
        <v>93</v>
      </c>
      <c r="E40" s="13"/>
      <c r="F40" s="13" t="s">
        <v>110</v>
      </c>
      <c r="G40" s="13"/>
      <c r="H40" s="13"/>
      <c r="I40" s="13">
        <v>7</v>
      </c>
      <c r="J40" s="13"/>
      <c r="K40" s="13">
        <v>22</v>
      </c>
      <c r="L40" s="13"/>
      <c r="M40" s="13">
        <v>34</v>
      </c>
      <c r="N40" s="13"/>
      <c r="O40" s="13">
        <v>41</v>
      </c>
      <c r="P40" s="13"/>
      <c r="Q40" s="13">
        <v>45</v>
      </c>
      <c r="R40" s="13"/>
      <c r="S40" s="13">
        <v>45</v>
      </c>
      <c r="T40" s="13"/>
      <c r="U40" s="13">
        <v>39</v>
      </c>
      <c r="V40" s="28">
        <f>(Q40+S40+U40)/3</f>
        <v>43</v>
      </c>
      <c r="W40" s="5"/>
      <c r="X40" s="5" t="s">
        <v>110</v>
      </c>
      <c r="Y40" s="3" t="s">
        <v>110</v>
      </c>
      <c r="Z40" s="25"/>
      <c r="AA40" s="23"/>
      <c r="AD40" s="3" t="s">
        <v>110</v>
      </c>
    </row>
    <row r="41" spans="1:36" x14ac:dyDescent="0.25">
      <c r="A41" s="19" t="s">
        <v>108</v>
      </c>
      <c r="B41" s="14" t="s">
        <v>161</v>
      </c>
      <c r="C41" s="14" t="s">
        <v>248</v>
      </c>
      <c r="D41" s="13" t="s">
        <v>107</v>
      </c>
      <c r="E41" s="13" t="s">
        <v>110</v>
      </c>
      <c r="F41" s="13"/>
      <c r="G41" s="13"/>
      <c r="H41" s="13"/>
      <c r="I41" s="13"/>
      <c r="J41" s="13"/>
      <c r="K41" s="13"/>
      <c r="L41" s="13">
        <v>30</v>
      </c>
      <c r="M41" s="13"/>
      <c r="N41" s="13">
        <v>37</v>
      </c>
      <c r="O41" s="13"/>
      <c r="P41" s="13">
        <v>35</v>
      </c>
      <c r="Q41" s="13"/>
      <c r="R41" s="13">
        <v>47</v>
      </c>
      <c r="S41" s="13"/>
      <c r="T41" s="13">
        <v>41</v>
      </c>
      <c r="U41" s="13"/>
      <c r="V41" s="28">
        <f>(P41+R41+T41)/3</f>
        <v>41</v>
      </c>
      <c r="W41" s="5"/>
      <c r="X41" s="5" t="s">
        <v>110</v>
      </c>
      <c r="Y41" s="5"/>
      <c r="Z41" s="25"/>
      <c r="AA41" s="3" t="s">
        <v>110</v>
      </c>
    </row>
    <row r="42" spans="1:36" x14ac:dyDescent="0.25">
      <c r="A42" s="19" t="s">
        <v>102</v>
      </c>
      <c r="B42" s="13" t="s">
        <v>161</v>
      </c>
      <c r="C42" s="13" t="s">
        <v>248</v>
      </c>
      <c r="D42" s="13" t="s">
        <v>145</v>
      </c>
      <c r="E42" s="13"/>
      <c r="F42" s="13" t="s">
        <v>110</v>
      </c>
      <c r="G42" s="13">
        <v>25</v>
      </c>
      <c r="H42" s="13"/>
      <c r="I42" s="13">
        <v>30</v>
      </c>
      <c r="J42" s="13"/>
      <c r="K42" s="13">
        <v>26</v>
      </c>
      <c r="L42" s="13"/>
      <c r="M42" s="13">
        <v>24</v>
      </c>
      <c r="N42" s="13"/>
      <c r="O42" s="13">
        <f>22+7</f>
        <v>29</v>
      </c>
      <c r="P42" s="13"/>
      <c r="Q42" s="13">
        <v>31</v>
      </c>
      <c r="R42" s="13"/>
      <c r="S42" s="13">
        <v>46</v>
      </c>
      <c r="T42" s="13"/>
      <c r="U42" s="13">
        <f>31+14</f>
        <v>45</v>
      </c>
      <c r="V42" s="28">
        <f>(Q42+S42+U42)/3</f>
        <v>40.666666666666664</v>
      </c>
      <c r="W42" s="5"/>
      <c r="X42" s="5" t="s">
        <v>110</v>
      </c>
      <c r="Y42" s="24" t="s">
        <v>110</v>
      </c>
      <c r="Z42" s="25"/>
      <c r="AA42" s="3" t="s">
        <v>110</v>
      </c>
      <c r="AG42" s="24" t="s">
        <v>110</v>
      </c>
    </row>
    <row r="43" spans="1:36" x14ac:dyDescent="0.25">
      <c r="A43" s="19" t="s">
        <v>119</v>
      </c>
      <c r="B43" s="14" t="s">
        <v>161</v>
      </c>
      <c r="C43" s="14" t="s">
        <v>248</v>
      </c>
      <c r="D43" s="13" t="s">
        <v>101</v>
      </c>
      <c r="E43" s="13"/>
      <c r="F43" s="13" t="s">
        <v>110</v>
      </c>
      <c r="G43" s="13">
        <v>25</v>
      </c>
      <c r="H43" s="13"/>
      <c r="I43" s="13">
        <v>30</v>
      </c>
      <c r="J43" s="13"/>
      <c r="K43" s="13">
        <v>22</v>
      </c>
      <c r="L43" s="13"/>
      <c r="M43" s="13">
        <v>28</v>
      </c>
      <c r="N43" s="13"/>
      <c r="O43" s="13">
        <v>28</v>
      </c>
      <c r="P43" s="13"/>
      <c r="Q43" s="13">
        <v>42</v>
      </c>
      <c r="R43" s="13"/>
      <c r="S43" s="13">
        <v>42</v>
      </c>
      <c r="T43" s="13"/>
      <c r="U43" s="13">
        <f>38</f>
        <v>38</v>
      </c>
      <c r="V43" s="28">
        <f>(Q43+S43+U43)/3</f>
        <v>40.666666666666664</v>
      </c>
      <c r="W43" s="5"/>
      <c r="X43" s="5" t="s">
        <v>110</v>
      </c>
      <c r="Y43" s="5"/>
      <c r="Z43" s="25"/>
      <c r="AA43" s="23" t="s">
        <v>110</v>
      </c>
      <c r="AG43" s="24" t="s">
        <v>110</v>
      </c>
    </row>
    <row r="44" spans="1:36" x14ac:dyDescent="0.25">
      <c r="A44" s="19" t="s">
        <v>29</v>
      </c>
      <c r="B44" s="13" t="s">
        <v>116</v>
      </c>
      <c r="C44" s="13" t="s">
        <v>245</v>
      </c>
      <c r="D44" s="13" t="s">
        <v>150</v>
      </c>
      <c r="E44" s="13"/>
      <c r="F44" s="13" t="s">
        <v>110</v>
      </c>
      <c r="G44" s="13"/>
      <c r="H44" s="13"/>
      <c r="I44" s="13">
        <v>33</v>
      </c>
      <c r="J44" s="13"/>
      <c r="K44" s="13">
        <v>30</v>
      </c>
      <c r="L44" s="13"/>
      <c r="M44" s="13">
        <v>34</v>
      </c>
      <c r="N44" s="13"/>
      <c r="O44" s="13">
        <v>31</v>
      </c>
      <c r="P44" s="13"/>
      <c r="Q44" s="13">
        <v>44</v>
      </c>
      <c r="R44" s="13"/>
      <c r="S44" s="13">
        <v>39</v>
      </c>
      <c r="T44" s="13"/>
      <c r="U44" s="13">
        <v>35</v>
      </c>
      <c r="V44" s="28">
        <f>(Q44+S44+U44)/3</f>
        <v>39.333333333333336</v>
      </c>
      <c r="W44" s="5"/>
      <c r="X44" s="5" t="s">
        <v>110</v>
      </c>
      <c r="Y44" s="24" t="s">
        <v>110</v>
      </c>
      <c r="Z44" s="25" t="s">
        <v>110</v>
      </c>
      <c r="AA44" s="23"/>
      <c r="AB44" s="24" t="s">
        <v>110</v>
      </c>
      <c r="AD44" s="3" t="s">
        <v>110</v>
      </c>
      <c r="AH44" s="3" t="s">
        <v>110</v>
      </c>
    </row>
    <row r="45" spans="1:36" s="4" customFormat="1" x14ac:dyDescent="0.25">
      <c r="A45" s="19" t="s">
        <v>179</v>
      </c>
      <c r="B45" s="13" t="s">
        <v>123</v>
      </c>
      <c r="C45" s="13" t="s">
        <v>255</v>
      </c>
      <c r="D45" s="13" t="s">
        <v>146</v>
      </c>
      <c r="E45" s="13" t="s">
        <v>110</v>
      </c>
      <c r="F45" s="13"/>
      <c r="G45" s="13"/>
      <c r="H45" s="13"/>
      <c r="I45" s="13"/>
      <c r="J45" s="13"/>
      <c r="K45" s="13"/>
      <c r="L45" s="13"/>
      <c r="M45" s="13"/>
      <c r="N45" s="13">
        <v>7</v>
      </c>
      <c r="O45" s="13"/>
      <c r="P45" s="13">
        <v>36</v>
      </c>
      <c r="Q45" s="13"/>
      <c r="R45" s="13">
        <v>33</v>
      </c>
      <c r="S45" s="13"/>
      <c r="T45" s="13">
        <v>49</v>
      </c>
      <c r="U45" s="13"/>
      <c r="V45" s="28">
        <f>(P45+R45+T45)/3</f>
        <v>39.333333333333336</v>
      </c>
      <c r="W45" s="5"/>
      <c r="X45" s="5" t="s">
        <v>110</v>
      </c>
      <c r="Y45" s="5"/>
      <c r="Z45" s="25"/>
      <c r="AA45" s="23"/>
      <c r="AB45" s="1"/>
      <c r="AC45" s="1"/>
      <c r="AD45" s="1"/>
      <c r="AE45" s="3" t="s">
        <v>110</v>
      </c>
      <c r="AF45" s="1"/>
      <c r="AG45" s="1"/>
      <c r="AH45" s="1"/>
      <c r="AI45" s="1"/>
      <c r="AJ45" s="1"/>
    </row>
    <row r="46" spans="1:36" s="4" customFormat="1" x14ac:dyDescent="0.25">
      <c r="A46" s="19" t="s">
        <v>25</v>
      </c>
      <c r="B46" s="13" t="s">
        <v>26</v>
      </c>
      <c r="C46" s="13" t="s">
        <v>245</v>
      </c>
      <c r="D46" s="13" t="s">
        <v>67</v>
      </c>
      <c r="E46" s="13" t="s">
        <v>110</v>
      </c>
      <c r="F46" s="13"/>
      <c r="G46" s="13">
        <v>28</v>
      </c>
      <c r="H46" s="13"/>
      <c r="I46" s="13">
        <v>25</v>
      </c>
      <c r="J46" s="13"/>
      <c r="K46" s="13">
        <v>19</v>
      </c>
      <c r="L46" s="13"/>
      <c r="M46" s="13"/>
      <c r="N46" s="13">
        <f>11+17</f>
        <v>28</v>
      </c>
      <c r="O46" s="13"/>
      <c r="P46" s="13">
        <f>9+13</f>
        <v>22</v>
      </c>
      <c r="Q46" s="13"/>
      <c r="R46" s="13">
        <v>29</v>
      </c>
      <c r="S46" s="13"/>
      <c r="T46" s="13">
        <f>14+42</f>
        <v>56</v>
      </c>
      <c r="U46" s="13"/>
      <c r="V46" s="28">
        <f>(P46+R46+T46)/3</f>
        <v>35.666666666666664</v>
      </c>
      <c r="W46" s="5"/>
      <c r="X46" s="5" t="s">
        <v>110</v>
      </c>
      <c r="Y46" s="24" t="s">
        <v>110</v>
      </c>
      <c r="Z46" s="25" t="s">
        <v>110</v>
      </c>
      <c r="AA46" s="23"/>
      <c r="AB46" s="1"/>
      <c r="AC46" s="1"/>
      <c r="AD46" s="1"/>
      <c r="AE46" s="1"/>
      <c r="AF46" s="3" t="s">
        <v>110</v>
      </c>
      <c r="AG46" s="1"/>
      <c r="AH46" s="1"/>
      <c r="AI46" s="1"/>
      <c r="AJ46" s="1"/>
    </row>
    <row r="47" spans="1:36" x14ac:dyDescent="0.25">
      <c r="A47" s="20" t="s">
        <v>82</v>
      </c>
      <c r="B47" s="14" t="s">
        <v>117</v>
      </c>
      <c r="C47" s="14" t="s">
        <v>253</v>
      </c>
      <c r="D47" s="14" t="s">
        <v>80</v>
      </c>
      <c r="E47" s="13"/>
      <c r="F47" s="13" t="s">
        <v>110</v>
      </c>
      <c r="G47" s="13"/>
      <c r="H47" s="13"/>
      <c r="I47" s="13"/>
      <c r="J47" s="13"/>
      <c r="K47" s="13">
        <v>28</v>
      </c>
      <c r="L47" s="13">
        <v>5</v>
      </c>
      <c r="M47" s="13">
        <v>28</v>
      </c>
      <c r="N47" s="13">
        <v>9</v>
      </c>
      <c r="O47" s="13">
        <v>33</v>
      </c>
      <c r="P47" s="13"/>
      <c r="Q47" s="13">
        <v>40</v>
      </c>
      <c r="R47" s="13"/>
      <c r="S47" s="13">
        <v>41</v>
      </c>
      <c r="T47" s="13"/>
      <c r="U47" s="13">
        <v>26</v>
      </c>
      <c r="V47" s="28">
        <f>(Q47+S47+U47)/3</f>
        <v>35.666666666666664</v>
      </c>
      <c r="W47" s="5"/>
      <c r="X47" s="4" t="s">
        <v>110</v>
      </c>
      <c r="Y47" s="5"/>
      <c r="Z47" s="25"/>
      <c r="AA47" s="23"/>
      <c r="AB47" s="3" t="s">
        <v>110</v>
      </c>
      <c r="AE47" s="24" t="s">
        <v>110</v>
      </c>
      <c r="AI47" s="3" t="s">
        <v>110</v>
      </c>
    </row>
    <row r="48" spans="1:36" s="4" customFormat="1" x14ac:dyDescent="0.25">
      <c r="A48" s="19" t="s">
        <v>167</v>
      </c>
      <c r="B48" s="13" t="s">
        <v>168</v>
      </c>
      <c r="C48" s="13" t="s">
        <v>243</v>
      </c>
      <c r="D48" s="13" t="s">
        <v>169</v>
      </c>
      <c r="E48" s="13"/>
      <c r="F48" s="13" t="s">
        <v>110</v>
      </c>
      <c r="G48" s="13"/>
      <c r="H48" s="13"/>
      <c r="I48" s="13"/>
      <c r="J48" s="13"/>
      <c r="K48" s="13"/>
      <c r="L48" s="13"/>
      <c r="M48" s="13"/>
      <c r="N48" s="13"/>
      <c r="O48" s="13">
        <v>36</v>
      </c>
      <c r="P48" s="13"/>
      <c r="Q48" s="13">
        <v>33</v>
      </c>
      <c r="R48" s="13"/>
      <c r="S48" s="13">
        <v>39</v>
      </c>
      <c r="T48" s="13"/>
      <c r="U48" s="13">
        <v>34</v>
      </c>
      <c r="V48" s="28">
        <f>(Q48+S48+U48)/3</f>
        <v>35.333333333333336</v>
      </c>
      <c r="W48" s="5"/>
      <c r="X48" s="5"/>
      <c r="Y48" s="5"/>
      <c r="Z48" s="25"/>
      <c r="AA48" s="23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19" t="s">
        <v>104</v>
      </c>
      <c r="B49" s="14" t="s">
        <v>121</v>
      </c>
      <c r="C49" s="14" t="s">
        <v>252</v>
      </c>
      <c r="D49" s="13" t="s">
        <v>103</v>
      </c>
      <c r="E49" s="13" t="s">
        <v>110</v>
      </c>
      <c r="F49" s="13"/>
      <c r="G49" s="13"/>
      <c r="H49" s="13"/>
      <c r="I49" s="13"/>
      <c r="J49" s="13"/>
      <c r="K49" s="13"/>
      <c r="L49" s="13">
        <v>26</v>
      </c>
      <c r="M49" s="13"/>
      <c r="N49" s="13">
        <v>31</v>
      </c>
      <c r="O49" s="13"/>
      <c r="P49" s="13">
        <v>31</v>
      </c>
      <c r="Q49" s="13"/>
      <c r="R49" s="13">
        <v>35</v>
      </c>
      <c r="S49" s="13"/>
      <c r="T49" s="13">
        <v>38</v>
      </c>
      <c r="U49" s="13"/>
      <c r="V49" s="28">
        <f>(P49+R49+T49)/3</f>
        <v>34.666666666666664</v>
      </c>
      <c r="W49" s="5"/>
      <c r="X49" s="5" t="s">
        <v>110</v>
      </c>
      <c r="Y49" s="5"/>
      <c r="Z49" s="25"/>
      <c r="AA49" s="3" t="s">
        <v>110</v>
      </c>
      <c r="AG49" s="24" t="s">
        <v>110</v>
      </c>
    </row>
    <row r="50" spans="1:36" x14ac:dyDescent="0.25">
      <c r="A50" s="19" t="s">
        <v>58</v>
      </c>
      <c r="B50" s="13" t="s">
        <v>39</v>
      </c>
      <c r="C50" s="13" t="s">
        <v>253</v>
      </c>
      <c r="D50" s="13" t="s">
        <v>59</v>
      </c>
      <c r="E50" s="13" t="s">
        <v>110</v>
      </c>
      <c r="F50" s="13" t="s">
        <v>110</v>
      </c>
      <c r="G50" s="13">
        <v>24</v>
      </c>
      <c r="H50" s="13">
        <v>29</v>
      </c>
      <c r="I50" s="13">
        <v>22</v>
      </c>
      <c r="J50" s="13">
        <v>34</v>
      </c>
      <c r="K50" s="13">
        <v>29</v>
      </c>
      <c r="L50" s="13">
        <v>72</v>
      </c>
      <c r="M50" s="13">
        <v>66</v>
      </c>
      <c r="N50" s="13">
        <f>14+38</f>
        <v>52</v>
      </c>
      <c r="O50" s="13">
        <f>57+20</f>
        <v>77</v>
      </c>
      <c r="P50" s="13">
        <f>32+23</f>
        <v>55</v>
      </c>
      <c r="Q50" s="13">
        <v>80</v>
      </c>
      <c r="R50" s="13">
        <v>35</v>
      </c>
      <c r="S50" s="13">
        <v>55</v>
      </c>
      <c r="T50" s="13">
        <f>15+11</f>
        <v>26</v>
      </c>
      <c r="U50" s="13">
        <f>12+11</f>
        <v>23</v>
      </c>
      <c r="V50" s="28">
        <f>(S50+T50+U50)/3</f>
        <v>34.666666666666664</v>
      </c>
      <c r="W50" s="5"/>
      <c r="X50" s="4" t="s">
        <v>110</v>
      </c>
      <c r="Y50" s="5"/>
      <c r="Z50" s="25"/>
      <c r="AA50" s="23"/>
      <c r="AB50" s="24" t="s">
        <v>110</v>
      </c>
      <c r="AI50" s="3" t="s">
        <v>110</v>
      </c>
    </row>
    <row r="51" spans="1:36" x14ac:dyDescent="0.25">
      <c r="A51" s="19" t="s">
        <v>37</v>
      </c>
      <c r="B51" s="13" t="s">
        <v>21</v>
      </c>
      <c r="C51" s="13" t="s">
        <v>253</v>
      </c>
      <c r="D51" s="13" t="s">
        <v>62</v>
      </c>
      <c r="E51" s="13" t="s">
        <v>110</v>
      </c>
      <c r="F51" s="13"/>
      <c r="G51" s="13"/>
      <c r="H51" s="13">
        <v>32</v>
      </c>
      <c r="I51" s="13"/>
      <c r="J51" s="13">
        <v>27</v>
      </c>
      <c r="K51" s="13"/>
      <c r="L51" s="13">
        <v>23</v>
      </c>
      <c r="M51" s="13"/>
      <c r="N51" s="13">
        <f>9+16</f>
        <v>25</v>
      </c>
      <c r="O51" s="13"/>
      <c r="P51" s="13">
        <f>29+8</f>
        <v>37</v>
      </c>
      <c r="Q51" s="13"/>
      <c r="R51" s="13">
        <v>34</v>
      </c>
      <c r="S51" s="13"/>
      <c r="T51" s="13">
        <f>19+2</f>
        <v>21</v>
      </c>
      <c r="U51" s="13"/>
      <c r="V51" s="28">
        <f>(P51+R51+T51)/3</f>
        <v>30.666666666666668</v>
      </c>
      <c r="W51" s="5"/>
      <c r="X51" s="4" t="s">
        <v>110</v>
      </c>
      <c r="Y51" s="24" t="s">
        <v>110</v>
      </c>
      <c r="Z51" s="25"/>
      <c r="AA51" s="23"/>
      <c r="AB51" s="24" t="s">
        <v>110</v>
      </c>
      <c r="AI51" s="3" t="s">
        <v>110</v>
      </c>
    </row>
    <row r="52" spans="1:36" x14ac:dyDescent="0.25">
      <c r="A52" s="19" t="s">
        <v>17</v>
      </c>
      <c r="B52" s="13" t="s">
        <v>218</v>
      </c>
      <c r="C52" s="13" t="s">
        <v>243</v>
      </c>
      <c r="D52" s="13" t="s">
        <v>173</v>
      </c>
      <c r="E52" s="13"/>
      <c r="F52" s="13" t="s">
        <v>110</v>
      </c>
      <c r="G52" s="13">
        <v>14</v>
      </c>
      <c r="H52" s="13"/>
      <c r="I52" s="13">
        <v>19</v>
      </c>
      <c r="J52" s="13"/>
      <c r="K52" s="13">
        <v>23</v>
      </c>
      <c r="L52" s="13"/>
      <c r="M52" s="13">
        <v>36</v>
      </c>
      <c r="N52" s="13"/>
      <c r="O52" s="13">
        <v>32</v>
      </c>
      <c r="P52" s="13"/>
      <c r="Q52" s="13">
        <v>25</v>
      </c>
      <c r="R52" s="13"/>
      <c r="S52" s="13">
        <v>39</v>
      </c>
      <c r="T52" s="13"/>
      <c r="U52" s="13">
        <v>26</v>
      </c>
      <c r="V52" s="28">
        <f>(Q52+S52+U52)/3</f>
        <v>30</v>
      </c>
      <c r="W52" s="5"/>
      <c r="X52" s="5" t="s">
        <v>110</v>
      </c>
      <c r="Y52" s="5"/>
      <c r="Z52" s="25"/>
      <c r="AA52" s="3"/>
      <c r="AH52" s="3" t="s">
        <v>110</v>
      </c>
    </row>
    <row r="53" spans="1:36" ht="21" customHeight="1" x14ac:dyDescent="0.25">
      <c r="A53" s="20" t="s">
        <v>114</v>
      </c>
      <c r="B53" s="13" t="s">
        <v>118</v>
      </c>
      <c r="C53" s="13" t="s">
        <v>243</v>
      </c>
      <c r="D53" s="14" t="s">
        <v>113</v>
      </c>
      <c r="E53" s="13" t="s">
        <v>110</v>
      </c>
      <c r="F53" s="13"/>
      <c r="G53" s="13"/>
      <c r="H53" s="13"/>
      <c r="I53" s="13"/>
      <c r="J53" s="13"/>
      <c r="K53" s="13"/>
      <c r="L53" s="13">
        <v>26</v>
      </c>
      <c r="M53" s="13"/>
      <c r="N53" s="13">
        <v>28</v>
      </c>
      <c r="O53" s="13"/>
      <c r="P53" s="13">
        <v>26</v>
      </c>
      <c r="Q53" s="13"/>
      <c r="R53" s="13">
        <v>28</v>
      </c>
      <c r="S53" s="13"/>
      <c r="T53" s="13">
        <v>32</v>
      </c>
      <c r="U53" s="13"/>
      <c r="V53" s="28">
        <f>(P53+R53+T53)/3</f>
        <v>28.666666666666668</v>
      </c>
      <c r="W53" s="5"/>
      <c r="X53" s="5" t="s">
        <v>110</v>
      </c>
      <c r="Y53" s="24" t="s">
        <v>110</v>
      </c>
      <c r="Z53" s="25" t="s">
        <v>110</v>
      </c>
      <c r="AA53" s="23"/>
      <c r="AB53" s="24" t="s">
        <v>110</v>
      </c>
      <c r="AE53" s="3" t="s">
        <v>110</v>
      </c>
      <c r="AH53" s="24" t="s">
        <v>110</v>
      </c>
      <c r="AI53" s="24" t="s">
        <v>110</v>
      </c>
    </row>
    <row r="54" spans="1:36" s="6" customFormat="1" ht="15.75" customHeight="1" x14ac:dyDescent="0.25">
      <c r="A54" s="20" t="s">
        <v>81</v>
      </c>
      <c r="B54" s="14" t="s">
        <v>117</v>
      </c>
      <c r="C54" s="14" t="s">
        <v>253</v>
      </c>
      <c r="D54" s="14" t="s">
        <v>79</v>
      </c>
      <c r="E54" s="13" t="s">
        <v>110</v>
      </c>
      <c r="F54" s="13" t="s">
        <v>110</v>
      </c>
      <c r="G54" s="13">
        <v>41</v>
      </c>
      <c r="H54" s="13">
        <v>6</v>
      </c>
      <c r="I54" s="13">
        <v>37</v>
      </c>
      <c r="J54" s="13">
        <v>10</v>
      </c>
      <c r="K54" s="13">
        <v>35</v>
      </c>
      <c r="L54" s="13">
        <v>3</v>
      </c>
      <c r="M54" s="13">
        <v>32</v>
      </c>
      <c r="N54" s="13">
        <v>6</v>
      </c>
      <c r="O54" s="13">
        <v>42</v>
      </c>
      <c r="P54" s="13">
        <v>10</v>
      </c>
      <c r="Q54" s="13">
        <v>49</v>
      </c>
      <c r="R54" s="13">
        <v>8</v>
      </c>
      <c r="S54" s="13">
        <v>50</v>
      </c>
      <c r="T54" s="13">
        <v>3</v>
      </c>
      <c r="U54" s="13">
        <v>33</v>
      </c>
      <c r="V54" s="28">
        <f>(S54+T54+U54)/3</f>
        <v>28.666666666666668</v>
      </c>
      <c r="W54" s="5"/>
      <c r="X54" s="4" t="s">
        <v>110</v>
      </c>
      <c r="Y54" s="24" t="s">
        <v>110</v>
      </c>
      <c r="Z54" s="25"/>
      <c r="AA54" s="23"/>
      <c r="AB54" s="3" t="s">
        <v>110</v>
      </c>
      <c r="AC54" s="1"/>
      <c r="AD54" s="1"/>
      <c r="AE54" s="24" t="s">
        <v>110</v>
      </c>
      <c r="AF54" s="1"/>
      <c r="AG54" s="1"/>
      <c r="AH54" s="1"/>
      <c r="AI54" s="3" t="s">
        <v>110</v>
      </c>
      <c r="AJ54" s="1"/>
    </row>
    <row r="55" spans="1:36" x14ac:dyDescent="0.25">
      <c r="A55" s="19" t="s">
        <v>40</v>
      </c>
      <c r="B55" s="14" t="s">
        <v>118</v>
      </c>
      <c r="C55" s="14" t="s">
        <v>253</v>
      </c>
      <c r="D55" s="13" t="s">
        <v>83</v>
      </c>
      <c r="E55" s="13" t="s">
        <v>110</v>
      </c>
      <c r="F55" s="13" t="s">
        <v>110</v>
      </c>
      <c r="G55" s="13">
        <v>0</v>
      </c>
      <c r="H55" s="13">
        <v>19</v>
      </c>
      <c r="I55" s="13">
        <v>1</v>
      </c>
      <c r="J55" s="13">
        <v>19</v>
      </c>
      <c r="K55" s="13">
        <v>1</v>
      </c>
      <c r="L55" s="13">
        <v>33</v>
      </c>
      <c r="M55" s="13">
        <v>1</v>
      </c>
      <c r="N55" s="13">
        <v>38</v>
      </c>
      <c r="O55" s="13">
        <v>3</v>
      </c>
      <c r="P55" s="13">
        <v>37</v>
      </c>
      <c r="Q55" s="13">
        <v>5</v>
      </c>
      <c r="R55" s="13">
        <v>24</v>
      </c>
      <c r="S55" s="13"/>
      <c r="T55" s="13">
        <v>24</v>
      </c>
      <c r="U55" s="13">
        <v>0</v>
      </c>
      <c r="V55" s="28">
        <f>(P55+R55+T55)/3</f>
        <v>28.333333333333332</v>
      </c>
      <c r="W55" s="5"/>
      <c r="X55" s="4" t="s">
        <v>110</v>
      </c>
      <c r="Y55" s="24" t="s">
        <v>110</v>
      </c>
      <c r="Z55" s="25"/>
      <c r="AA55" s="23"/>
      <c r="AB55" s="24" t="s">
        <v>110</v>
      </c>
      <c r="AH55" s="3" t="s">
        <v>110</v>
      </c>
      <c r="AI55" s="3" t="s">
        <v>110</v>
      </c>
    </row>
    <row r="56" spans="1:36" x14ac:dyDescent="0.25">
      <c r="A56" s="19" t="s">
        <v>44</v>
      </c>
      <c r="B56" s="13" t="s">
        <v>134</v>
      </c>
      <c r="C56" s="13" t="s">
        <v>245</v>
      </c>
      <c r="D56" s="13" t="s">
        <v>73</v>
      </c>
      <c r="E56" s="13"/>
      <c r="F56" s="13" t="s">
        <v>110</v>
      </c>
      <c r="G56" s="13">
        <v>12</v>
      </c>
      <c r="H56" s="13"/>
      <c r="I56" s="13">
        <v>7</v>
      </c>
      <c r="J56" s="13"/>
      <c r="K56" s="13">
        <v>25</v>
      </c>
      <c r="L56" s="13"/>
      <c r="M56" s="13">
        <v>27</v>
      </c>
      <c r="N56" s="13"/>
      <c r="O56" s="13">
        <f>9+17</f>
        <v>26</v>
      </c>
      <c r="P56" s="13"/>
      <c r="Q56" s="13">
        <v>31</v>
      </c>
      <c r="R56" s="13"/>
      <c r="S56" s="13">
        <v>26</v>
      </c>
      <c r="T56" s="13"/>
      <c r="U56" s="13">
        <f>11+12</f>
        <v>23</v>
      </c>
      <c r="V56" s="28">
        <f>(Q56+S56+U56)/3</f>
        <v>26.666666666666668</v>
      </c>
      <c r="W56" s="5"/>
      <c r="X56" s="5"/>
      <c r="Y56" s="5"/>
      <c r="Z56" s="25"/>
      <c r="AA56" s="23"/>
    </row>
    <row r="57" spans="1:36" x14ac:dyDescent="0.25">
      <c r="A57" s="19" t="s">
        <v>156</v>
      </c>
      <c r="B57" s="13" t="s">
        <v>162</v>
      </c>
      <c r="C57" s="13" t="s">
        <v>245</v>
      </c>
      <c r="D57" s="13" t="s">
        <v>157</v>
      </c>
      <c r="E57" s="13" t="s">
        <v>110</v>
      </c>
      <c r="F57" s="13"/>
      <c r="G57" s="13"/>
      <c r="H57" s="13">
        <v>19</v>
      </c>
      <c r="I57" s="13"/>
      <c r="J57" s="13">
        <v>27</v>
      </c>
      <c r="K57" s="13"/>
      <c r="L57" s="13">
        <v>28</v>
      </c>
      <c r="M57" s="13"/>
      <c r="N57" s="13">
        <f>5+21</f>
        <v>26</v>
      </c>
      <c r="O57" s="13"/>
      <c r="P57" s="16">
        <v>28</v>
      </c>
      <c r="Q57" s="16"/>
      <c r="R57" s="16">
        <v>29</v>
      </c>
      <c r="S57" s="16"/>
      <c r="T57" s="16">
        <v>23</v>
      </c>
      <c r="U57" s="16"/>
      <c r="V57" s="28">
        <f>(P57+R57+T57)/3</f>
        <v>26.666666666666668</v>
      </c>
      <c r="W57" s="5"/>
      <c r="X57" s="5" t="s">
        <v>110</v>
      </c>
      <c r="Y57" s="5"/>
      <c r="Z57" s="25"/>
      <c r="AA57" s="3"/>
      <c r="AJ57" s="24" t="s">
        <v>110</v>
      </c>
    </row>
    <row r="58" spans="1:36" x14ac:dyDescent="0.25">
      <c r="A58" s="19" t="s">
        <v>89</v>
      </c>
      <c r="B58" s="13" t="s">
        <v>111</v>
      </c>
      <c r="C58" s="13" t="s">
        <v>245</v>
      </c>
      <c r="D58" s="13" t="s">
        <v>90</v>
      </c>
      <c r="E58" s="13"/>
      <c r="F58" s="13" t="s">
        <v>110</v>
      </c>
      <c r="G58" s="13"/>
      <c r="H58" s="13"/>
      <c r="I58" s="13">
        <v>15</v>
      </c>
      <c r="J58" s="13"/>
      <c r="K58" s="13">
        <v>18</v>
      </c>
      <c r="L58" s="13"/>
      <c r="M58" s="13">
        <v>27</v>
      </c>
      <c r="N58" s="13"/>
      <c r="O58" s="13">
        <v>29</v>
      </c>
      <c r="P58" s="13"/>
      <c r="Q58" s="13">
        <v>24</v>
      </c>
      <c r="R58" s="13"/>
      <c r="S58" s="13">
        <v>27</v>
      </c>
      <c r="T58" s="13"/>
      <c r="U58" s="13">
        <v>25</v>
      </c>
      <c r="V58" s="28">
        <f>(Q58+S58+U58)/3</f>
        <v>25.333333333333332</v>
      </c>
      <c r="W58" s="5"/>
      <c r="X58" s="5" t="s">
        <v>110</v>
      </c>
      <c r="Y58" s="24" t="s">
        <v>110</v>
      </c>
      <c r="Z58" s="25" t="s">
        <v>110</v>
      </c>
      <c r="AA58" s="23"/>
      <c r="AB58" s="24" t="s">
        <v>110</v>
      </c>
      <c r="AD58" s="3" t="s">
        <v>110</v>
      </c>
      <c r="AE58" s="3" t="s">
        <v>110</v>
      </c>
      <c r="AF58" s="3" t="s">
        <v>110</v>
      </c>
      <c r="AG58" s="24" t="s">
        <v>110</v>
      </c>
    </row>
    <row r="59" spans="1:36" x14ac:dyDescent="0.25">
      <c r="A59" s="19" t="s">
        <v>91</v>
      </c>
      <c r="B59" s="13" t="s">
        <v>116</v>
      </c>
      <c r="C59" s="13" t="s">
        <v>245</v>
      </c>
      <c r="D59" s="13" t="s">
        <v>92</v>
      </c>
      <c r="E59" s="13" t="s">
        <v>110</v>
      </c>
      <c r="F59" s="13"/>
      <c r="G59" s="13"/>
      <c r="H59" s="13"/>
      <c r="I59" s="13"/>
      <c r="J59" s="13">
        <v>18</v>
      </c>
      <c r="K59" s="13"/>
      <c r="L59" s="13">
        <v>31</v>
      </c>
      <c r="M59" s="13"/>
      <c r="N59" s="13">
        <v>28</v>
      </c>
      <c r="O59" s="13"/>
      <c r="P59" s="13">
        <v>24</v>
      </c>
      <c r="Q59" s="13"/>
      <c r="R59" s="13">
        <v>25</v>
      </c>
      <c r="S59" s="13"/>
      <c r="T59" s="13">
        <v>20</v>
      </c>
      <c r="U59" s="13"/>
      <c r="V59" s="28">
        <f>(P59+R59+T59)/3</f>
        <v>23</v>
      </c>
      <c r="W59" s="5"/>
      <c r="X59" s="5" t="s">
        <v>110</v>
      </c>
      <c r="Y59" s="24" t="s">
        <v>110</v>
      </c>
      <c r="Z59" s="25" t="s">
        <v>110</v>
      </c>
      <c r="AA59" s="23"/>
      <c r="AB59" s="24" t="s">
        <v>110</v>
      </c>
      <c r="AH59" s="3" t="s">
        <v>110</v>
      </c>
    </row>
    <row r="60" spans="1:36" x14ac:dyDescent="0.25">
      <c r="A60" s="19" t="s">
        <v>35</v>
      </c>
      <c r="B60" s="13" t="s">
        <v>3</v>
      </c>
      <c r="C60" s="13" t="s">
        <v>245</v>
      </c>
      <c r="D60" s="13" t="s">
        <v>68</v>
      </c>
      <c r="E60" s="13" t="s">
        <v>110</v>
      </c>
      <c r="F60" s="13"/>
      <c r="G60" s="13"/>
      <c r="H60" s="13">
        <v>5</v>
      </c>
      <c r="I60" s="13"/>
      <c r="J60" s="13">
        <v>8</v>
      </c>
      <c r="K60" s="13"/>
      <c r="L60" s="13">
        <v>9</v>
      </c>
      <c r="M60" s="13"/>
      <c r="N60" s="13">
        <f>8+4</f>
        <v>12</v>
      </c>
      <c r="O60" s="13"/>
      <c r="P60" s="13">
        <f>12+9</f>
        <v>21</v>
      </c>
      <c r="Q60" s="13"/>
      <c r="R60" s="13">
        <v>21</v>
      </c>
      <c r="S60" s="13"/>
      <c r="T60" s="13">
        <f>11+14</f>
        <v>25</v>
      </c>
      <c r="U60" s="13"/>
      <c r="V60" s="28">
        <f>(P60+R60+T60)/3</f>
        <v>22.333333333333332</v>
      </c>
      <c r="W60" s="5"/>
      <c r="X60" s="5" t="s">
        <v>110</v>
      </c>
      <c r="Y60" s="5"/>
      <c r="Z60" s="25"/>
      <c r="AA60" s="23"/>
      <c r="AH60" s="24" t="s">
        <v>110</v>
      </c>
    </row>
    <row r="61" spans="1:36" x14ac:dyDescent="0.25">
      <c r="A61" s="19" t="s">
        <v>215</v>
      </c>
      <c r="B61" s="13" t="s">
        <v>122</v>
      </c>
      <c r="C61" s="13" t="s">
        <v>243</v>
      </c>
      <c r="D61" s="13" t="s">
        <v>126</v>
      </c>
      <c r="E61" s="13" t="s">
        <v>110</v>
      </c>
      <c r="F61" s="13" t="s">
        <v>110</v>
      </c>
      <c r="G61" s="13"/>
      <c r="H61" s="13"/>
      <c r="I61" s="13"/>
      <c r="J61" s="13"/>
      <c r="K61" s="13"/>
      <c r="L61" s="13">
        <v>12</v>
      </c>
      <c r="M61" s="13"/>
      <c r="N61" s="13">
        <v>11</v>
      </c>
      <c r="O61" s="13">
        <v>27</v>
      </c>
      <c r="P61" s="13">
        <v>25</v>
      </c>
      <c r="Q61" s="13">
        <v>28</v>
      </c>
      <c r="R61" s="13">
        <v>21</v>
      </c>
      <c r="S61" s="13">
        <v>18</v>
      </c>
      <c r="T61" s="13">
        <v>19</v>
      </c>
      <c r="U61" s="13">
        <v>30</v>
      </c>
      <c r="V61" s="28">
        <f>(S61+T61+U61)/3</f>
        <v>22.333333333333332</v>
      </c>
      <c r="W61" s="5"/>
      <c r="X61" s="5"/>
      <c r="Y61" s="5"/>
      <c r="Z61" s="25"/>
      <c r="AA61" s="23"/>
    </row>
    <row r="62" spans="1:36" x14ac:dyDescent="0.25">
      <c r="A62" s="19" t="s">
        <v>213</v>
      </c>
      <c r="B62" s="13" t="s">
        <v>204</v>
      </c>
      <c r="C62" s="13" t="s">
        <v>245</v>
      </c>
      <c r="D62" s="13" t="s">
        <v>212</v>
      </c>
      <c r="E62" s="13"/>
      <c r="F62" s="13" t="s">
        <v>110</v>
      </c>
      <c r="G62" s="13"/>
      <c r="H62" s="13"/>
      <c r="I62" s="13"/>
      <c r="J62" s="13"/>
      <c r="K62" s="13"/>
      <c r="L62" s="13"/>
      <c r="M62" s="16"/>
      <c r="N62" s="16"/>
      <c r="O62" s="16"/>
      <c r="P62" s="16"/>
      <c r="Q62" s="16"/>
      <c r="R62" s="16"/>
      <c r="S62" s="16"/>
      <c r="T62" s="16"/>
      <c r="U62" s="16">
        <v>22</v>
      </c>
      <c r="V62" s="28">
        <f>U62</f>
        <v>22</v>
      </c>
      <c r="W62" s="5"/>
      <c r="X62" s="5"/>
      <c r="Y62" s="5"/>
      <c r="Z62" s="25"/>
      <c r="AA62" s="3"/>
    </row>
    <row r="63" spans="1:36" x14ac:dyDescent="0.25">
      <c r="A63" s="19" t="s">
        <v>99</v>
      </c>
      <c r="B63" s="14" t="s">
        <v>24</v>
      </c>
      <c r="C63" s="14" t="s">
        <v>243</v>
      </c>
      <c r="D63" s="13" t="s">
        <v>98</v>
      </c>
      <c r="E63" s="13"/>
      <c r="F63" s="13" t="s">
        <v>110</v>
      </c>
      <c r="G63" s="13"/>
      <c r="H63" s="13"/>
      <c r="I63" s="13"/>
      <c r="J63" s="13"/>
      <c r="K63" s="13">
        <v>10</v>
      </c>
      <c r="L63" s="13"/>
      <c r="M63" s="13">
        <v>12</v>
      </c>
      <c r="N63" s="13"/>
      <c r="O63" s="13">
        <v>25</v>
      </c>
      <c r="P63" s="13"/>
      <c r="Q63" s="13">
        <v>21</v>
      </c>
      <c r="R63" s="13"/>
      <c r="S63" s="13">
        <v>22</v>
      </c>
      <c r="T63" s="13"/>
      <c r="U63" s="13">
        <v>21</v>
      </c>
      <c r="V63" s="28">
        <f>(Q63+S63+U63)/3</f>
        <v>21.333333333333332</v>
      </c>
      <c r="W63" s="5" t="s">
        <v>143</v>
      </c>
      <c r="X63" s="5" t="s">
        <v>110</v>
      </c>
      <c r="Y63" s="24" t="s">
        <v>110</v>
      </c>
      <c r="Z63" s="25" t="s">
        <v>110</v>
      </c>
      <c r="AA63" s="23"/>
      <c r="AE63" s="3" t="s">
        <v>110</v>
      </c>
      <c r="AF63" s="3" t="s">
        <v>110</v>
      </c>
      <c r="AI63" s="24" t="s">
        <v>110</v>
      </c>
    </row>
    <row r="64" spans="1:36" x14ac:dyDescent="0.25">
      <c r="A64" s="20" t="s">
        <v>174</v>
      </c>
      <c r="B64" s="14" t="s">
        <v>175</v>
      </c>
      <c r="C64" s="14" t="s">
        <v>245</v>
      </c>
      <c r="D64" s="14" t="s">
        <v>181</v>
      </c>
      <c r="E64" s="14"/>
      <c r="F64" s="14" t="s">
        <v>110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23</v>
      </c>
      <c r="R64" s="14"/>
      <c r="S64" s="14">
        <v>20</v>
      </c>
      <c r="T64" s="14"/>
      <c r="U64" s="14">
        <v>17</v>
      </c>
      <c r="V64" s="28">
        <f>(Q64+S64+U64)/3</f>
        <v>20</v>
      </c>
      <c r="W64" s="4"/>
      <c r="X64" s="4"/>
      <c r="Y64" s="4"/>
      <c r="Z64" s="25"/>
      <c r="AA64" s="23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19" t="s">
        <v>127</v>
      </c>
      <c r="B65" s="13" t="s">
        <v>117</v>
      </c>
      <c r="C65" s="13" t="s">
        <v>253</v>
      </c>
      <c r="D65" s="13" t="s">
        <v>128</v>
      </c>
      <c r="E65" s="13" t="s">
        <v>110</v>
      </c>
      <c r="F65" s="13"/>
      <c r="G65" s="13"/>
      <c r="H65" s="13"/>
      <c r="I65" s="13"/>
      <c r="J65" s="13"/>
      <c r="K65" s="13"/>
      <c r="L65" s="13">
        <v>16</v>
      </c>
      <c r="M65" s="13"/>
      <c r="N65" s="13">
        <v>16</v>
      </c>
      <c r="O65" s="13"/>
      <c r="P65" s="13">
        <v>23</v>
      </c>
      <c r="Q65" s="13"/>
      <c r="R65" s="13">
        <v>14</v>
      </c>
      <c r="S65" s="13"/>
      <c r="T65" s="13">
        <v>21</v>
      </c>
      <c r="U65" s="13"/>
      <c r="V65" s="28">
        <f>(P65+R65+T65)/3</f>
        <v>19.333333333333332</v>
      </c>
      <c r="W65" s="5"/>
      <c r="X65" s="5" t="s">
        <v>110</v>
      </c>
      <c r="Y65" s="5"/>
      <c r="Z65" s="25"/>
      <c r="AA65" s="23"/>
      <c r="AE65" s="24" t="s">
        <v>110</v>
      </c>
      <c r="AI65" s="3" t="s">
        <v>110</v>
      </c>
    </row>
    <row r="66" spans="1:36" x14ac:dyDescent="0.25">
      <c r="A66" s="19" t="s">
        <v>130</v>
      </c>
      <c r="B66" s="13" t="s">
        <v>131</v>
      </c>
      <c r="C66" s="13" t="s">
        <v>253</v>
      </c>
      <c r="D66" s="13" t="s">
        <v>129</v>
      </c>
      <c r="E66" s="13" t="s">
        <v>110</v>
      </c>
      <c r="F66" s="13"/>
      <c r="G66" s="13"/>
      <c r="H66" s="13"/>
      <c r="I66" s="13"/>
      <c r="J66" s="13"/>
      <c r="K66" s="13"/>
      <c r="L66" s="13">
        <v>17</v>
      </c>
      <c r="M66" s="13"/>
      <c r="N66" s="13">
        <v>19</v>
      </c>
      <c r="O66" s="13"/>
      <c r="P66" s="13">
        <v>21</v>
      </c>
      <c r="Q66" s="13"/>
      <c r="R66" s="13">
        <v>19</v>
      </c>
      <c r="S66" s="13"/>
      <c r="T66" s="13">
        <v>13</v>
      </c>
      <c r="U66" s="13"/>
      <c r="V66" s="28">
        <f>(P66+R66+T66)/3</f>
        <v>17.666666666666668</v>
      </c>
      <c r="W66" s="5"/>
      <c r="X66" s="5" t="s">
        <v>110</v>
      </c>
      <c r="Y66" s="5"/>
      <c r="Z66" s="25"/>
      <c r="AA66" s="23"/>
      <c r="AE66" s="24" t="s">
        <v>110</v>
      </c>
      <c r="AI66" s="3" t="s">
        <v>110</v>
      </c>
    </row>
    <row r="67" spans="1:36" x14ac:dyDescent="0.25">
      <c r="A67" s="29" t="s">
        <v>206</v>
      </c>
      <c r="B67" s="12" t="s">
        <v>159</v>
      </c>
      <c r="C67" s="12" t="s">
        <v>254</v>
      </c>
      <c r="D67" s="12" t="s">
        <v>87</v>
      </c>
      <c r="E67" s="12"/>
      <c r="F67" s="12" t="s">
        <v>110</v>
      </c>
      <c r="G67" s="12">
        <v>10</v>
      </c>
      <c r="H67" s="12"/>
      <c r="I67" s="12">
        <v>10</v>
      </c>
      <c r="J67" s="12"/>
      <c r="K67" s="12">
        <v>11</v>
      </c>
      <c r="L67" s="12"/>
      <c r="M67" s="12">
        <v>26</v>
      </c>
      <c r="N67" s="12"/>
      <c r="O67" s="12">
        <v>16</v>
      </c>
      <c r="P67" s="12"/>
      <c r="Q67" s="12">
        <v>17</v>
      </c>
      <c r="R67" s="12"/>
      <c r="S67" s="12">
        <v>8</v>
      </c>
      <c r="T67" s="12"/>
      <c r="U67" s="12">
        <v>18</v>
      </c>
      <c r="V67" s="31">
        <f>(Q67+S67+U67)/3</f>
        <v>14.333333333333334</v>
      </c>
      <c r="W67" s="5"/>
      <c r="X67" s="5" t="s">
        <v>110</v>
      </c>
      <c r="Y67" s="5"/>
      <c r="Z67" s="25"/>
      <c r="AA67" s="23"/>
      <c r="AF67" s="3" t="s">
        <v>110</v>
      </c>
    </row>
    <row r="68" spans="1:36" x14ac:dyDescent="0.25">
      <c r="A68" s="29" t="s">
        <v>193</v>
      </c>
      <c r="B68" s="12" t="s">
        <v>194</v>
      </c>
      <c r="C68" s="12" t="s">
        <v>245</v>
      </c>
      <c r="D68" s="12" t="s">
        <v>192</v>
      </c>
      <c r="E68" s="12" t="s">
        <v>110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11</v>
      </c>
      <c r="U68" s="12"/>
      <c r="V68" s="31">
        <f>T68</f>
        <v>11</v>
      </c>
      <c r="W68" s="5"/>
      <c r="X68" s="5" t="s">
        <v>110</v>
      </c>
      <c r="Y68" s="24" t="s">
        <v>110</v>
      </c>
      <c r="Z68" s="25"/>
      <c r="AF68" s="3" t="s">
        <v>110</v>
      </c>
    </row>
    <row r="69" spans="1:36" x14ac:dyDescent="0.25">
      <c r="A69" s="29" t="s">
        <v>216</v>
      </c>
      <c r="B69" s="12" t="s">
        <v>224</v>
      </c>
      <c r="C69" s="12" t="s">
        <v>243</v>
      </c>
      <c r="D69" s="12" t="s">
        <v>177</v>
      </c>
      <c r="E69" s="12" t="s">
        <v>110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v>7</v>
      </c>
      <c r="Q69" s="12"/>
      <c r="R69" s="12">
        <v>12</v>
      </c>
      <c r="S69" s="12"/>
      <c r="T69" s="12">
        <v>13</v>
      </c>
      <c r="U69" s="12"/>
      <c r="V69" s="31">
        <f>(P69+R69+T69)/3</f>
        <v>10.666666666666666</v>
      </c>
      <c r="W69" s="5"/>
      <c r="X69" s="5" t="s">
        <v>110</v>
      </c>
      <c r="Y69" s="24" t="s">
        <v>110</v>
      </c>
      <c r="Z69" s="25" t="s">
        <v>110</v>
      </c>
      <c r="AA69" s="23"/>
      <c r="AC69" s="3" t="s">
        <v>110</v>
      </c>
      <c r="AF69" s="3" t="s">
        <v>110</v>
      </c>
    </row>
    <row r="70" spans="1:36" x14ac:dyDescent="0.25">
      <c r="A70" s="29" t="s">
        <v>151</v>
      </c>
      <c r="B70" s="12" t="s">
        <v>120</v>
      </c>
      <c r="C70" s="12" t="s">
        <v>245</v>
      </c>
      <c r="D70" s="12" t="s">
        <v>148</v>
      </c>
      <c r="E70" s="12"/>
      <c r="F70" s="12" t="s">
        <v>110</v>
      </c>
      <c r="G70" s="12">
        <v>14</v>
      </c>
      <c r="H70" s="12"/>
      <c r="I70" s="12">
        <v>16</v>
      </c>
      <c r="J70" s="12"/>
      <c r="K70" s="12">
        <v>16</v>
      </c>
      <c r="L70" s="12"/>
      <c r="M70" s="12">
        <v>16</v>
      </c>
      <c r="N70" s="12"/>
      <c r="O70" s="12">
        <v>7</v>
      </c>
      <c r="P70" s="12"/>
      <c r="Q70" s="12">
        <v>6</v>
      </c>
      <c r="R70" s="12"/>
      <c r="S70" s="12">
        <v>10</v>
      </c>
      <c r="T70" s="12"/>
      <c r="U70" s="12">
        <v>8</v>
      </c>
      <c r="V70" s="31">
        <f>(Q70+S70+U70)/3</f>
        <v>8</v>
      </c>
      <c r="W70" s="5" t="s">
        <v>142</v>
      </c>
      <c r="X70" s="4" t="s">
        <v>110</v>
      </c>
      <c r="Y70" s="5"/>
      <c r="Z70" s="25"/>
      <c r="AA70" s="23"/>
      <c r="AH70" s="3" t="s">
        <v>110</v>
      </c>
    </row>
    <row r="71" spans="1:36" x14ac:dyDescent="0.25">
      <c r="A71" s="29" t="s">
        <v>77</v>
      </c>
      <c r="B71" s="12" t="s">
        <v>204</v>
      </c>
      <c r="C71" s="12" t="s">
        <v>245</v>
      </c>
      <c r="D71" s="33" t="s">
        <v>78</v>
      </c>
      <c r="E71" s="12"/>
      <c r="F71" s="12" t="s">
        <v>110</v>
      </c>
      <c r="G71" s="12">
        <v>44</v>
      </c>
      <c r="H71" s="12"/>
      <c r="I71" s="12">
        <v>18</v>
      </c>
      <c r="J71" s="12"/>
      <c r="K71" s="12">
        <v>5</v>
      </c>
      <c r="L71" s="12"/>
      <c r="M71" s="12">
        <v>8</v>
      </c>
      <c r="N71" s="12"/>
      <c r="O71" s="12">
        <v>5</v>
      </c>
      <c r="P71" s="12"/>
      <c r="Q71" s="12">
        <v>6</v>
      </c>
      <c r="R71" s="12"/>
      <c r="S71" s="12">
        <v>7</v>
      </c>
      <c r="T71" s="12"/>
      <c r="U71" s="12">
        <v>9</v>
      </c>
      <c r="V71" s="31">
        <f>(Q71+S71+U71)/3</f>
        <v>7.333333333333333</v>
      </c>
      <c r="W71" s="5" t="s">
        <v>154</v>
      </c>
      <c r="X71" s="5"/>
      <c r="Y71" s="5"/>
      <c r="Z71" s="25"/>
      <c r="AA71" s="23"/>
    </row>
    <row r="72" spans="1:36" x14ac:dyDescent="0.25">
      <c r="A72" s="34" t="s">
        <v>191</v>
      </c>
      <c r="B72" s="33" t="s">
        <v>123</v>
      </c>
      <c r="C72" s="33" t="s">
        <v>253</v>
      </c>
      <c r="D72" s="33" t="s">
        <v>190</v>
      </c>
      <c r="E72" s="33" t="s">
        <v>110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>
        <v>5</v>
      </c>
      <c r="U72" s="33"/>
      <c r="V72" s="31">
        <f>T72</f>
        <v>5</v>
      </c>
      <c r="W72" s="4"/>
      <c r="X72" s="4" t="s">
        <v>110</v>
      </c>
      <c r="Y72" s="24" t="s">
        <v>110</v>
      </c>
      <c r="Z72" s="25"/>
      <c r="AA72" s="23"/>
      <c r="AB72" s="24" t="s">
        <v>110</v>
      </c>
      <c r="AC72" s="4"/>
      <c r="AD72" s="3" t="s">
        <v>110</v>
      </c>
      <c r="AE72" s="4"/>
      <c r="AF72" s="4"/>
      <c r="AG72" s="4"/>
      <c r="AH72" s="4"/>
      <c r="AI72" s="24" t="s">
        <v>110</v>
      </c>
      <c r="AJ72" s="4"/>
    </row>
    <row r="73" spans="1:36" x14ac:dyDescent="0.25">
      <c r="A73" s="29" t="s">
        <v>109</v>
      </c>
      <c r="B73" s="12" t="s">
        <v>6</v>
      </c>
      <c r="C73" s="12" t="s">
        <v>245</v>
      </c>
      <c r="D73" s="12" t="s">
        <v>84</v>
      </c>
      <c r="E73" s="12" t="s">
        <v>110</v>
      </c>
      <c r="F73" s="12"/>
      <c r="G73" s="12">
        <v>2</v>
      </c>
      <c r="H73" s="12"/>
      <c r="I73" s="12">
        <v>2</v>
      </c>
      <c r="J73" s="12"/>
      <c r="K73" s="12">
        <v>3</v>
      </c>
      <c r="L73" s="12"/>
      <c r="M73" s="12">
        <v>2</v>
      </c>
      <c r="N73" s="12">
        <v>6</v>
      </c>
      <c r="O73" s="12"/>
      <c r="P73" s="12">
        <v>4</v>
      </c>
      <c r="Q73" s="12"/>
      <c r="R73" s="12">
        <v>1</v>
      </c>
      <c r="S73" s="12"/>
      <c r="T73" s="12">
        <v>1</v>
      </c>
      <c r="U73" s="12"/>
      <c r="V73" s="31">
        <f>(P73+R73+T73)/3</f>
        <v>2</v>
      </c>
    </row>
    <row r="74" spans="1:36" x14ac:dyDescent="0.25">
      <c r="A74" s="29" t="s">
        <v>45</v>
      </c>
      <c r="B74" s="12" t="s">
        <v>46</v>
      </c>
      <c r="C74" s="12" t="s">
        <v>245</v>
      </c>
      <c r="D74" s="12" t="s">
        <v>158</v>
      </c>
      <c r="E74" s="12"/>
      <c r="F74" s="12" t="s">
        <v>110</v>
      </c>
      <c r="G74" s="12">
        <v>2</v>
      </c>
      <c r="H74" s="12"/>
      <c r="I74" s="12">
        <v>1</v>
      </c>
      <c r="J74" s="12"/>
      <c r="K74" s="12">
        <v>0</v>
      </c>
      <c r="L74" s="12"/>
      <c r="M74" s="12">
        <v>1</v>
      </c>
      <c r="N74" s="12"/>
      <c r="O74" s="12">
        <v>0</v>
      </c>
      <c r="P74" s="12"/>
      <c r="Q74" s="12">
        <v>3</v>
      </c>
      <c r="R74" s="12"/>
      <c r="S74" s="12">
        <v>0</v>
      </c>
      <c r="T74" s="12"/>
      <c r="U74" s="12">
        <v>2</v>
      </c>
      <c r="V74" s="31">
        <f>(Q74+S74+U74)/3</f>
        <v>1.6666666666666667</v>
      </c>
      <c r="W74" s="5" t="s">
        <v>152</v>
      </c>
      <c r="X74" s="5" t="s">
        <v>110</v>
      </c>
      <c r="Y74" s="5"/>
      <c r="Z74" s="25"/>
      <c r="AA74" s="23"/>
      <c r="AH74" s="24" t="s">
        <v>110</v>
      </c>
    </row>
    <row r="75" spans="1:36" x14ac:dyDescent="0.25">
      <c r="A75" s="29" t="s">
        <v>132</v>
      </c>
      <c r="B75" s="12" t="s">
        <v>112</v>
      </c>
      <c r="C75" s="12" t="s">
        <v>243</v>
      </c>
      <c r="D75" s="12" t="s">
        <v>100</v>
      </c>
      <c r="E75" s="12" t="s">
        <v>110</v>
      </c>
      <c r="F75" s="12"/>
      <c r="G75" s="12"/>
      <c r="H75" s="12"/>
      <c r="I75" s="12"/>
      <c r="J75" s="12"/>
      <c r="K75" s="12">
        <v>11</v>
      </c>
      <c r="L75" s="12"/>
      <c r="M75" s="12">
        <v>10</v>
      </c>
      <c r="N75" s="12"/>
      <c r="O75" s="12">
        <v>8</v>
      </c>
      <c r="P75" s="12"/>
      <c r="Q75" s="12"/>
      <c r="R75" s="12">
        <v>0</v>
      </c>
      <c r="S75" s="12"/>
      <c r="T75" s="12">
        <v>0</v>
      </c>
      <c r="U75" s="12"/>
      <c r="V75" s="31">
        <f>T75</f>
        <v>0</v>
      </c>
      <c r="W75" s="5" t="s">
        <v>143</v>
      </c>
      <c r="X75" s="5" t="s">
        <v>110</v>
      </c>
      <c r="Y75" s="5"/>
      <c r="Z75" s="25" t="s">
        <v>110</v>
      </c>
      <c r="AA75" s="23"/>
      <c r="AH75" s="3" t="s">
        <v>110</v>
      </c>
    </row>
    <row r="76" spans="1:36" x14ac:dyDescent="0.25">
      <c r="A76" s="19" t="s">
        <v>242</v>
      </c>
      <c r="B76" s="13" t="s">
        <v>197</v>
      </c>
      <c r="C76" s="13" t="s">
        <v>245</v>
      </c>
      <c r="D76" s="14" t="s">
        <v>256</v>
      </c>
      <c r="E76" s="13"/>
      <c r="F76" s="13" t="s">
        <v>110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28"/>
      <c r="W76" s="5"/>
      <c r="X76" s="5"/>
      <c r="Y76" s="5"/>
      <c r="Z76" s="25"/>
      <c r="AA76" s="23"/>
    </row>
    <row r="77" spans="1:36" x14ac:dyDescent="0.25">
      <c r="A77" s="19" t="s">
        <v>219</v>
      </c>
      <c r="B77" s="13"/>
      <c r="C77" s="13"/>
      <c r="D77" s="13" t="s">
        <v>220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28"/>
      <c r="W77" s="5"/>
      <c r="X77" s="5"/>
      <c r="Y77" s="5"/>
      <c r="Z77" s="25"/>
      <c r="AA77" s="23"/>
    </row>
    <row r="78" spans="1:36" ht="15.75" thickBot="1" x14ac:dyDescent="0.3">
      <c r="A78" s="19" t="s">
        <v>221</v>
      </c>
      <c r="B78" s="13"/>
      <c r="C78" s="13"/>
      <c r="D78" s="13" t="s">
        <v>222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28"/>
      <c r="W78" s="10"/>
      <c r="X78" s="5"/>
      <c r="Y78" s="5"/>
      <c r="Z78" s="25"/>
      <c r="AA78" s="23"/>
    </row>
    <row r="79" spans="1:36" ht="15.75" thickBot="1" x14ac:dyDescent="0.3">
      <c r="A79" s="21" t="s">
        <v>240</v>
      </c>
      <c r="B79" s="30"/>
      <c r="C79" s="30"/>
      <c r="D79" s="22" t="s">
        <v>241</v>
      </c>
      <c r="E79" s="22"/>
      <c r="F79" s="22" t="s">
        <v>110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2"/>
      <c r="W79" s="5"/>
      <c r="X79" s="5"/>
      <c r="Y79" s="24"/>
      <c r="Z79" s="25"/>
      <c r="AA79" s="23"/>
      <c r="AC79" s="24"/>
      <c r="AG79" s="24"/>
      <c r="AJ79" s="24"/>
    </row>
    <row r="80" spans="1:36" x14ac:dyDescent="0.25">
      <c r="O80" s="11"/>
      <c r="P80" s="11"/>
      <c r="Q80" s="11"/>
      <c r="R80" s="11"/>
      <c r="S80" s="11"/>
      <c r="T80" s="11"/>
      <c r="U80" s="11"/>
    </row>
  </sheetData>
  <autoFilter ref="A4:AJ79">
    <sortState ref="A5:AJ80">
      <sortCondition descending="1" ref="V4:V80"/>
    </sortState>
  </autoFilter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 valgemner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2017-04-26T10:50:46Z</cp:lastPrinted>
  <dcterms:created xsi:type="dcterms:W3CDTF">2011-09-28T12:12:42Z</dcterms:created>
  <dcterms:modified xsi:type="dcterms:W3CDTF">2018-01-16T13:42:09Z</dcterms:modified>
</cp:coreProperties>
</file>