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Møter\23. jan\frist 31. jan\"/>
    </mc:Choice>
  </mc:AlternateContent>
  <bookViews>
    <workbookView xWindow="0" yWindow="0" windowWidth="21570" windowHeight="8820"/>
  </bookViews>
  <sheets>
    <sheet name="jus valgemner" sheetId="2" r:id="rId1"/>
  </sheets>
  <definedNames>
    <definedName name="_xlnm._FilterDatabase" localSheetId="0" hidden="1">'jus valgemner'!$A$4:$AL$78</definedName>
  </definedNames>
  <calcPr calcId="162913"/>
</workbook>
</file>

<file path=xl/calcChain.xml><?xml version="1.0" encoding="utf-8"?>
<calcChain xmlns="http://schemas.openxmlformats.org/spreadsheetml/2006/main">
  <c r="X25" i="2" l="1"/>
  <c r="X6" i="2"/>
  <c r="X19" i="2"/>
  <c r="X58" i="2"/>
  <c r="X63" i="2"/>
  <c r="X40" i="2"/>
  <c r="X12" i="2"/>
  <c r="X65" i="2"/>
  <c r="X67" i="2"/>
  <c r="X17" i="2"/>
  <c r="X75" i="2"/>
  <c r="X33" i="2"/>
  <c r="X60" i="2"/>
  <c r="X11" i="2"/>
  <c r="X30" i="2"/>
  <c r="X70" i="2"/>
  <c r="X14" i="2"/>
  <c r="X29" i="2"/>
  <c r="X57" i="2"/>
  <c r="X59" i="2"/>
  <c r="X23" i="2"/>
  <c r="X21" i="2"/>
  <c r="X20" i="2"/>
  <c r="X72" i="2"/>
  <c r="X69" i="2"/>
  <c r="X47" i="2"/>
  <c r="X51" i="2"/>
  <c r="X55" i="2"/>
  <c r="X64" i="2"/>
  <c r="X46" i="2"/>
  <c r="X71" i="2"/>
  <c r="X39" i="2"/>
  <c r="X13" i="2"/>
  <c r="X56" i="2"/>
  <c r="X41" i="2"/>
  <c r="X54" i="2"/>
  <c r="X50" i="2"/>
  <c r="X10" i="2"/>
  <c r="X22" i="2"/>
  <c r="X45" i="2"/>
  <c r="X36" i="2"/>
  <c r="X42" i="2"/>
  <c r="X24" i="2"/>
  <c r="X61" i="2"/>
  <c r="X62" i="2"/>
  <c r="X44" i="2"/>
  <c r="X32" i="2"/>
  <c r="X53" i="2"/>
  <c r="X26" i="2"/>
  <c r="X8" i="2"/>
  <c r="X73" i="2"/>
  <c r="X31" i="2"/>
  <c r="X52" i="2"/>
  <c r="X49" i="2"/>
  <c r="X68" i="2"/>
  <c r="X37" i="2"/>
  <c r="X18" i="2"/>
  <c r="X35" i="2"/>
  <c r="X38" i="2"/>
  <c r="X34" i="2"/>
  <c r="X43" i="2"/>
  <c r="X48" i="2"/>
  <c r="X16" i="2"/>
  <c r="X66" i="2"/>
  <c r="X27" i="2"/>
  <c r="X9" i="2"/>
  <c r="X7" i="2"/>
  <c r="X15" i="2"/>
  <c r="X5" i="2"/>
  <c r="X74" i="2"/>
  <c r="X28" i="2" l="1"/>
  <c r="U60" i="2"/>
  <c r="U57" i="2"/>
  <c r="U44" i="2"/>
  <c r="U41" i="2"/>
  <c r="U10" i="2"/>
  <c r="U22" i="2"/>
  <c r="U8" i="2"/>
  <c r="U35" i="2"/>
  <c r="U34" i="2"/>
  <c r="U18" i="2"/>
  <c r="U16" i="2"/>
  <c r="U27" i="2"/>
  <c r="U5" i="2"/>
  <c r="X76" i="2" l="1"/>
  <c r="T25" i="2"/>
  <c r="T6" i="2"/>
  <c r="T19" i="2"/>
  <c r="T12" i="2"/>
  <c r="T11" i="2"/>
  <c r="T14" i="2"/>
  <c r="T57" i="2"/>
  <c r="T55" i="2"/>
  <c r="T56" i="2"/>
  <c r="T13" i="2"/>
  <c r="T42" i="2"/>
  <c r="T24" i="2"/>
  <c r="T35" i="2"/>
  <c r="T37" i="2"/>
  <c r="T23" i="2"/>
  <c r="T9" i="2"/>
  <c r="T7" i="2"/>
  <c r="T15" i="2"/>
  <c r="P25" i="2" l="1"/>
  <c r="P6" i="2"/>
  <c r="P19" i="2"/>
  <c r="P12" i="2"/>
  <c r="P11" i="2"/>
  <c r="P14" i="2"/>
  <c r="P57" i="2"/>
  <c r="P55" i="2"/>
  <c r="P56" i="2"/>
  <c r="P42" i="2"/>
  <c r="P24" i="2"/>
  <c r="P35" i="2"/>
  <c r="P37" i="2"/>
  <c r="P23" i="2"/>
  <c r="P9" i="2"/>
  <c r="P7" i="2"/>
  <c r="P15" i="2"/>
  <c r="O40" i="2" l="1"/>
  <c r="O60" i="2"/>
  <c r="O57" i="2"/>
  <c r="O44" i="2"/>
  <c r="O10" i="2"/>
  <c r="O22" i="2"/>
  <c r="O35" i="2"/>
  <c r="O34" i="2"/>
  <c r="O18" i="2"/>
  <c r="O16" i="2"/>
  <c r="O27" i="2"/>
  <c r="N42" i="2" l="1"/>
  <c r="N25" i="2"/>
  <c r="N6" i="2"/>
  <c r="N19" i="2"/>
  <c r="N58" i="2"/>
  <c r="N11" i="2"/>
  <c r="N14" i="2"/>
  <c r="N57" i="2"/>
  <c r="N55" i="2"/>
  <c r="N56" i="2"/>
  <c r="N24" i="2"/>
  <c r="N31" i="2"/>
  <c r="N37" i="2"/>
  <c r="N35" i="2"/>
  <c r="N23" i="2"/>
  <c r="N9" i="2"/>
  <c r="N7" i="2"/>
  <c r="N15" i="2"/>
</calcChain>
</file>

<file path=xl/sharedStrings.xml><?xml version="1.0" encoding="utf-8"?>
<sst xmlns="http://schemas.openxmlformats.org/spreadsheetml/2006/main" count="636" uniqueCount="247">
  <si>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</si>
  <si>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</si>
  <si>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</si>
  <si>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</si>
  <si>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</si>
  <si>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</si>
  <si>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</si>
  <si>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</si>
  <si>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</si>
  <si>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</si>
  <si>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</si>
  <si>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</si>
  <si>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</si>
  <si>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</si>
  <si>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</si>
  <si>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</si>
  <si>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</si>
  <si>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</si>
  <si>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</si>
  <si>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</si>
  <si>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</si>
  <si>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</si>
  <si>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</si>
  <si>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</si>
  <si>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</si>
  <si>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</si>
  <si>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</si>
  <si>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</si>
  <si>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</si>
  <si>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</si>
  <si>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</si>
  <si>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</si>
  <si>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</si>
  <si>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Internasjonal privatrett</t>
  </si>
  <si>
    <t>Kommunalrett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</si>
  <si>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</si>
  <si>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</si>
  <si>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</si>
  <si>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</si>
  <si>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</si>
  <si>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</si>
  <si>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</si>
  <si>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</si>
  <si>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</si>
  <si>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</si>
  <si>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</si>
  <si>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</si>
  <si>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</si>
  <si>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</si>
  <si>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</si>
  <si>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</si>
  <si>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</si>
  <si>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</si>
  <si>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</si>
  <si>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</si>
  <si>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</si>
  <si>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</si>
  <si>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</si>
  <si>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</si>
  <si>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</si>
  <si>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</si>
  <si>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</si>
  <si>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</si>
  <si>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</si>
  <si>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</si>
  <si>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</si>
  <si>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</si>
  <si>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</si>
  <si>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</si>
  <si>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</si>
  <si>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</si>
  <si>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</si>
  <si>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</si>
  <si>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</si>
  <si>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</si>
  <si>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 xml:space="preserve">Grunnleggende regnskapsforståelse og regnskapsrett </t>
  </si>
  <si>
    <t>JUR3011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</si>
  <si>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</si>
  <si>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</si>
  <si>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</si>
  <si>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</si>
  <si>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</si>
  <si>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</si>
  <si>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</si>
  <si>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</si>
  <si>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</si>
  <si>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</si>
  <si>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</si>
  <si>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</si>
  <si>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</si>
  <si>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</si>
  <si>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</si>
  <si>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</si>
  <si>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</si>
  <si>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</si>
  <si>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</si>
  <si>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</si>
  <si>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</si>
  <si>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</si>
  <si>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</si>
  <si>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</si>
  <si>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</si>
  <si>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</si>
  <si>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</si>
  <si>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</si>
  <si>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</si>
  <si>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 xml:space="preserve">Enforcement and Dispute Resolution in a Digital Context 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</si>
  <si>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</si>
  <si>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</si>
  <si>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</si>
  <si>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</si>
  <si>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</si>
  <si>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</si>
  <si>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</si>
  <si>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Trond Solvang</t>
  </si>
  <si>
    <t xml:space="preserve">Ivar Alvik </t>
  </si>
  <si>
    <t xml:space="preserve">Internet Governance </t>
  </si>
  <si>
    <t>Ole Kristian Fauchald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</si>
  <si>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</si>
  <si>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</si>
  <si>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</si>
  <si>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</si>
  <si>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</si>
  <si>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</si>
  <si>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</si>
  <si>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</si>
  <si>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</si>
  <si>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</si>
  <si>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</si>
  <si>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</si>
  <si>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</si>
  <si>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 xml:space="preserve">Eksamensmøtte </t>
  </si>
  <si>
    <t>V10</t>
  </si>
  <si>
    <t>H10</t>
  </si>
  <si>
    <t>V11</t>
  </si>
  <si>
    <t>H11</t>
  </si>
  <si>
    <t>V12</t>
  </si>
  <si>
    <t xml:space="preserve">Gjennomsnittstall </t>
  </si>
  <si>
    <t xml:space="preserve">Kan opprette undervisning </t>
  </si>
  <si>
    <t xml:space="preserve">Har undervisning men er under grensen </t>
  </si>
  <si>
    <t xml:space="preserve">Undervisning i emnet opprettet ekstraordinært i forbindelse med profilen </t>
  </si>
  <si>
    <t>JUS5641/JUR1641</t>
  </si>
  <si>
    <t>JUS5860</t>
  </si>
  <si>
    <t xml:space="preserve">Kommentar eksamensmøtte </t>
  </si>
  <si>
    <t>JUS5920</t>
  </si>
  <si>
    <t>H12</t>
  </si>
  <si>
    <t>JUS5520</t>
  </si>
  <si>
    <t>Naturressursrett i et miljøperspektiv</t>
  </si>
  <si>
    <t>En student på BA og MA h12</t>
  </si>
  <si>
    <t>JUS5810</t>
  </si>
  <si>
    <t>Emnet er 5 SP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</si>
  <si>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</si>
  <si>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</si>
  <si>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</si>
  <si>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</si>
  <si>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</si>
  <si>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</si>
  <si>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</si>
  <si>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</si>
  <si>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</si>
  <si>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</si>
  <si>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</si>
  <si>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</si>
  <si>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Finansmarkedsrett</t>
  </si>
  <si>
    <t>JUS5880</t>
  </si>
  <si>
    <r>
      <t>JUS5420</t>
    </r>
    <r>
      <rPr>
        <sz val="11"/>
        <color theme="0" tint="-0.34998626667073579"/>
        <rFont val="Calibri"/>
        <family val="2"/>
        <scheme val="minor"/>
      </rPr>
      <t>/JUR1420</t>
    </r>
  </si>
  <si>
    <t>Human Rights and Counter-Terrorism: Striking a Balance?</t>
  </si>
  <si>
    <t xml:space="preserve">Cecilia Baillet </t>
  </si>
  <si>
    <r>
      <t>JUS5251</t>
    </r>
    <r>
      <rPr>
        <sz val="11"/>
        <color theme="0" tint="-0.34998626667073579"/>
        <rFont val="Calibri"/>
        <family val="2"/>
        <scheme val="minor"/>
      </rPr>
      <t>/JUR1251</t>
    </r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</si>
  <si>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</si>
  <si>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</si>
  <si>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</si>
  <si>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</si>
  <si>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</si>
  <si>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</si>
  <si>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</si>
  <si>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</si>
  <si>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</si>
  <si>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</si>
  <si>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</si>
  <si>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</si>
  <si>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</si>
  <si>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</si>
  <si>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</si>
  <si>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</si>
  <si>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</si>
  <si>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</si>
  <si>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</si>
  <si>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</si>
  <si>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JUS5504/JUR1504</t>
  </si>
  <si>
    <t>Konflikthåndtering</t>
  </si>
  <si>
    <t>Sverre Blandhol</t>
  </si>
  <si>
    <t xml:space="preserve">Morten Kjelland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</si>
  <si>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</si>
  <si>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</si>
  <si>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</si>
  <si>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</si>
  <si>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</si>
  <si>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</si>
  <si>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</si>
  <si>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</si>
  <si>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</si>
  <si>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</si>
  <si>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</si>
  <si>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</si>
  <si>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</si>
  <si>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</si>
  <si>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</si>
  <si>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</si>
  <si>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>Praksis i JURK</t>
  </si>
  <si>
    <t>JUS5011</t>
  </si>
  <si>
    <t>Praksis i JUSS-BUSS</t>
  </si>
  <si>
    <t>JUS5012</t>
  </si>
  <si>
    <t xml:space="preserve">Mona Keiko Løken </t>
  </si>
  <si>
    <t xml:space="preserve">Johann Mulder </t>
  </si>
  <si>
    <t xml:space="preserve">Vår </t>
  </si>
  <si>
    <t xml:space="preserve">Høst </t>
  </si>
  <si>
    <t>PIL</t>
  </si>
  <si>
    <t>HUMR</t>
  </si>
  <si>
    <t>ICTL</t>
  </si>
  <si>
    <t>MARL</t>
  </si>
  <si>
    <t>AID</t>
  </si>
  <si>
    <t>IR</t>
  </si>
  <si>
    <t>IKR</t>
  </si>
  <si>
    <t>KO</t>
  </si>
  <si>
    <t>MIK</t>
  </si>
  <si>
    <t>NM</t>
  </si>
  <si>
    <t>SO</t>
  </si>
  <si>
    <t>VL</t>
  </si>
  <si>
    <t xml:space="preserve">LLMS eller profil? </t>
  </si>
  <si>
    <t xml:space="preserve">Prosedyrekonkuranse </t>
  </si>
  <si>
    <t>JUS5040</t>
  </si>
  <si>
    <t xml:space="preserve">Forhandlinger </t>
  </si>
  <si>
    <t>IFP</t>
  </si>
  <si>
    <t>SMR</t>
  </si>
  <si>
    <t>IOR</t>
  </si>
  <si>
    <t>NIFS</t>
  </si>
  <si>
    <t>JUS5070</t>
  </si>
  <si>
    <t>Malcolm Langford</t>
  </si>
  <si>
    <t xml:space="preserve">Geir Stenseth </t>
  </si>
  <si>
    <t>Mads Andenæs</t>
  </si>
  <si>
    <t xml:space="preserve">Catherine Banet </t>
  </si>
  <si>
    <t xml:space="preserve">Beate Sjåfjell </t>
  </si>
  <si>
    <t xml:space="preserve">Maja Janmyr </t>
  </si>
  <si>
    <t>ALLE</t>
  </si>
  <si>
    <t>V17</t>
  </si>
  <si>
    <t>H17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</si>
</sst>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1" fontId="0" fillId="2" borderId="0" xfId="0" applyNumberFormat="1" applyFill="1" applyBorder="1"/>
    <xf numFmtId="0" fontId="0" fillId="0" borderId="2" xfId="0" applyFill="1" applyBorder="1"/>
    <xf numFmtId="0" fontId="0" fillId="0" borderId="3" xfId="0" applyFont="1" applyFill="1" applyBorder="1"/>
    <xf numFmtId="49" fontId="0" fillId="0" borderId="0" xfId="0" applyNumberFormat="1" applyFill="1" applyBorder="1"/>
    <xf numFmtId="0" fontId="2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9" xfId="0" applyFill="1" applyBorder="1"/>
    <xf numFmtId="0" fontId="2" fillId="0" borderId="7" xfId="0" applyFont="1" applyFill="1" applyBorder="1"/>
    <xf numFmtId="1" fontId="3" fillId="0" borderId="9" xfId="0" applyNumberFormat="1" applyFont="1" applyFill="1" applyBorder="1"/>
    <xf numFmtId="0" fontId="2" fillId="0" borderId="8" xfId="0" applyFont="1" applyFill="1" applyBorder="1"/>
    <xf numFmtId="1" fontId="4" fillId="0" borderId="9" xfId="0" applyNumberFormat="1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49" fontId="2" fillId="0" borderId="4" xfId="0" applyNumberFormat="1" applyFont="1" applyFill="1" applyBorder="1"/>
    <xf numFmtId="0" fontId="2" fillId="0" borderId="4" xfId="0" applyNumberFormat="1" applyFont="1" applyFill="1" applyBorder="1"/>
    <xf numFmtId="0" fontId="2" fillId="0" borderId="13" xfId="0" applyFont="1" applyFill="1" applyBorder="1"/>
    <xf numFmtId="0" fontId="0" fillId="0" borderId="14" xfId="0" applyFill="1" applyBorder="1"/>
    <xf numFmtId="0" fontId="2" fillId="0" borderId="14" xfId="0" applyNumberFormat="1" applyFont="1" applyFill="1" applyBorder="1"/>
    <xf numFmtId="0" fontId="2" fillId="0" borderId="14" xfId="0" applyFont="1" applyFill="1" applyBorder="1"/>
    <xf numFmtId="0" fontId="3" fillId="0" borderId="14" xfId="0" applyFont="1" applyFill="1" applyBorder="1"/>
    <xf numFmtId="0" fontId="4" fillId="0" borderId="14" xfId="0" applyFont="1" applyFill="1" applyBorder="1"/>
    <xf numFmtId="0" fontId="0" fillId="0" borderId="8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5" xfId="0" applyFont="1" applyFill="1" applyBorder="1"/>
    <xf numFmtId="1" fontId="4" fillId="0" borderId="12" xfId="0" applyNumberFormat="1" applyFont="1" applyFill="1" applyBorder="1"/>
    <xf numFmtId="0" fontId="4" fillId="0" borderId="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tabSelected="1" zoomScale="90" zoomScaleNormal="90" workbookViewId="0">
      <selection activeCell="C31" sqref="C31"/>
    </sheetView>
  </sheetViews>
  <sheetFormatPr defaultColWidth="9.140625" defaultRowHeight="15" x14ac:dyDescent="0.25"/>
  <cols>
    <col min="1" max="1" width="54.140625" style="1" customWidth="1"/>
    <col min="2" max="2" width="22.5703125" style="1" customWidth="1"/>
    <col min="3" max="3" width="25.140625" style="1" customWidth="1"/>
    <col min="4" max="4" width="21.42578125" style="1" customWidth="1"/>
    <col min="5" max="5" width="5.28515625" style="1" customWidth="1"/>
    <col min="6" max="6" width="4.85546875" style="1" customWidth="1"/>
    <col min="7" max="7" width="0.5703125" style="1" hidden="1" customWidth="1"/>
    <col min="8" max="8" width="4.42578125" style="1" hidden="1" customWidth="1"/>
    <col min="9" max="9" width="4.28515625" style="1" hidden="1" customWidth="1"/>
    <col min="10" max="10" width="6" style="1" hidden="1" customWidth="1"/>
    <col min="11" max="11" width="6.5703125" style="1" hidden="1" customWidth="1"/>
    <col min="12" max="12" width="4.85546875" style="1" customWidth="1"/>
    <col min="13" max="13" width="5.28515625" style="1" customWidth="1"/>
    <col min="14" max="14" width="4.42578125" style="1" customWidth="1"/>
    <col min="15" max="15" width="5.42578125" style="1" customWidth="1"/>
    <col min="16" max="17" width="4.85546875" style="1" customWidth="1"/>
    <col min="18" max="18" width="5" style="1" customWidth="1"/>
    <col min="19" max="19" width="4.85546875" style="1" customWidth="1"/>
    <col min="20" max="20" width="4.42578125" style="1" customWidth="1"/>
    <col min="21" max="23" width="4.85546875" style="1" customWidth="1"/>
    <col min="24" max="24" width="16" style="1" customWidth="1"/>
    <col min="25" max="25" width="54.7109375" style="1" hidden="1" customWidth="1"/>
    <col min="26" max="26" width="27.5703125" style="1" hidden="1" customWidth="1"/>
    <col min="27" max="27" width="7.42578125" style="1" hidden="1" customWidth="1"/>
    <col min="28" max="38" width="9.140625" style="1" hidden="1" customWidth="1"/>
    <col min="39" max="16384" width="9.140625" style="1"/>
  </cols>
  <sheetData>
    <row r="1" spans="1:38" ht="15.75" thickBot="1" x14ac:dyDescent="0.3"/>
    <row r="2" spans="1:38" x14ac:dyDescent="0.25">
      <c r="A2" s="16" t="s">
        <v>1</v>
      </c>
      <c r="B2" s="15" t="s">
        <v>2</v>
      </c>
      <c r="C2" s="15"/>
      <c r="D2" s="15" t="s">
        <v>0</v>
      </c>
      <c r="E2" s="15" t="s">
        <v>215</v>
      </c>
      <c r="F2" s="15" t="s">
        <v>216</v>
      </c>
      <c r="G2" s="15" t="s">
        <v>131</v>
      </c>
      <c r="H2" s="15" t="s">
        <v>132</v>
      </c>
      <c r="I2" s="15" t="s">
        <v>133</v>
      </c>
      <c r="J2" s="15" t="s">
        <v>134</v>
      </c>
      <c r="K2" s="15" t="s">
        <v>135</v>
      </c>
      <c r="L2" s="15" t="s">
        <v>136</v>
      </c>
      <c r="M2" s="15" t="s">
        <v>145</v>
      </c>
      <c r="N2" s="15" t="s">
        <v>151</v>
      </c>
      <c r="O2" s="15" t="s">
        <v>175</v>
      </c>
      <c r="P2" s="15" t="s">
        <v>177</v>
      </c>
      <c r="Q2" s="15" t="s">
        <v>179</v>
      </c>
      <c r="R2" s="15" t="s">
        <v>180</v>
      </c>
      <c r="S2" s="15" t="s">
        <v>181</v>
      </c>
      <c r="T2" s="15" t="s">
        <v>205</v>
      </c>
      <c r="U2" s="15" t="s">
        <v>208</v>
      </c>
      <c r="V2" s="31" t="s">
        <v>245</v>
      </c>
      <c r="W2" s="31" t="s">
        <v>246</v>
      </c>
      <c r="X2" s="23" t="s">
        <v>137</v>
      </c>
      <c r="Y2" s="2" t="s">
        <v>143</v>
      </c>
      <c r="Z2" s="7" t="s">
        <v>229</v>
      </c>
      <c r="AA2" s="7" t="s">
        <v>217</v>
      </c>
      <c r="AB2" s="7" t="s">
        <v>218</v>
      </c>
      <c r="AC2" s="7" t="s">
        <v>219</v>
      </c>
      <c r="AD2" s="7" t="s">
        <v>220</v>
      </c>
      <c r="AE2" s="7" t="s">
        <v>221</v>
      </c>
      <c r="AF2" s="7" t="s">
        <v>222</v>
      </c>
      <c r="AG2" s="7" t="s">
        <v>223</v>
      </c>
      <c r="AH2" s="7" t="s">
        <v>224</v>
      </c>
      <c r="AI2" s="7" t="s">
        <v>225</v>
      </c>
      <c r="AJ2" s="7" t="s">
        <v>226</v>
      </c>
      <c r="AK2" s="7" t="s">
        <v>227</v>
      </c>
      <c r="AL2" s="7" t="s">
        <v>228</v>
      </c>
    </row>
    <row r="3" spans="1:38" x14ac:dyDescent="0.25">
      <c r="A3" s="25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32"/>
      <c r="W3" s="32"/>
      <c r="X3" s="22"/>
    </row>
    <row r="4" spans="1:38" x14ac:dyDescent="0.25">
      <c r="A4" s="17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32"/>
      <c r="W4" s="32"/>
      <c r="X4" s="22"/>
    </row>
    <row r="5" spans="1:38" x14ac:dyDescent="0.25">
      <c r="A5" s="25" t="s">
        <v>7</v>
      </c>
      <c r="B5" s="12" t="s">
        <v>171</v>
      </c>
      <c r="C5" s="12" t="s">
        <v>233</v>
      </c>
      <c r="D5" s="12" t="s">
        <v>61</v>
      </c>
      <c r="E5" s="12"/>
      <c r="F5" s="12" t="s">
        <v>108</v>
      </c>
      <c r="G5" s="12">
        <v>158</v>
      </c>
      <c r="H5" s="12"/>
      <c r="I5" s="12">
        <v>170</v>
      </c>
      <c r="J5" s="29"/>
      <c r="K5" s="30">
        <v>250</v>
      </c>
      <c r="L5" s="29"/>
      <c r="M5" s="30">
        <v>247</v>
      </c>
      <c r="N5" s="29"/>
      <c r="O5" s="30">
        <v>263</v>
      </c>
      <c r="P5" s="29"/>
      <c r="Q5" s="30">
        <v>303</v>
      </c>
      <c r="R5" s="29"/>
      <c r="S5" s="30">
        <v>345</v>
      </c>
      <c r="T5" s="30"/>
      <c r="U5" s="30">
        <f>194+174</f>
        <v>368</v>
      </c>
      <c r="V5" s="33"/>
      <c r="W5" s="33">
        <v>318</v>
      </c>
      <c r="X5" s="26">
        <f>(S5+U5+W5)/3</f>
        <v>343.66666666666669</v>
      </c>
      <c r="Y5" s="8">
        <v>271</v>
      </c>
      <c r="Z5" s="8" t="s">
        <v>108</v>
      </c>
      <c r="AA5" s="9"/>
      <c r="AE5" s="3" t="s">
        <v>108</v>
      </c>
      <c r="AI5" s="20" t="s">
        <v>108</v>
      </c>
      <c r="AL5" s="20" t="s">
        <v>108</v>
      </c>
    </row>
    <row r="6" spans="1:38" x14ac:dyDescent="0.25">
      <c r="A6" s="25" t="s">
        <v>46</v>
      </c>
      <c r="B6" s="12" t="s">
        <v>243</v>
      </c>
      <c r="C6" s="12" t="s">
        <v>234</v>
      </c>
      <c r="D6" s="12" t="s">
        <v>48</v>
      </c>
      <c r="E6" s="12" t="s">
        <v>108</v>
      </c>
      <c r="F6" s="12"/>
      <c r="G6" s="12"/>
      <c r="H6" s="30">
        <v>100</v>
      </c>
      <c r="I6" s="12"/>
      <c r="J6" s="12">
        <v>92</v>
      </c>
      <c r="K6" s="12"/>
      <c r="L6" s="30">
        <v>143</v>
      </c>
      <c r="M6" s="12"/>
      <c r="N6" s="12">
        <f>62+70</f>
        <v>132</v>
      </c>
      <c r="O6" s="12"/>
      <c r="P6" s="12">
        <f>83+91</f>
        <v>174</v>
      </c>
      <c r="Q6" s="12"/>
      <c r="R6" s="30">
        <v>183</v>
      </c>
      <c r="S6" s="30"/>
      <c r="T6" s="30">
        <f>166+111</f>
        <v>277</v>
      </c>
      <c r="U6" s="30"/>
      <c r="V6" s="33">
        <v>181</v>
      </c>
      <c r="W6" s="33"/>
      <c r="X6" s="26">
        <f>(R6+T6+V6)/3</f>
        <v>213.66666666666666</v>
      </c>
      <c r="Y6" s="5"/>
      <c r="Z6" s="5" t="s">
        <v>108</v>
      </c>
      <c r="AA6" s="5"/>
      <c r="AB6" s="21"/>
      <c r="AC6" s="3"/>
      <c r="AL6" s="20" t="s">
        <v>108</v>
      </c>
    </row>
    <row r="7" spans="1:38" x14ac:dyDescent="0.25">
      <c r="A7" s="25" t="s">
        <v>9</v>
      </c>
      <c r="B7" s="12" t="s">
        <v>10</v>
      </c>
      <c r="C7" s="12" t="s">
        <v>235</v>
      </c>
      <c r="D7" s="12" t="s">
        <v>74</v>
      </c>
      <c r="E7" s="12" t="s">
        <v>108</v>
      </c>
      <c r="F7" s="12"/>
      <c r="G7" s="12"/>
      <c r="H7" s="12">
        <v>92</v>
      </c>
      <c r="I7" s="12"/>
      <c r="J7" s="12">
        <v>99</v>
      </c>
      <c r="K7" s="12"/>
      <c r="L7" s="30">
        <v>131</v>
      </c>
      <c r="M7" s="12"/>
      <c r="N7" s="12">
        <f>64+84</f>
        <v>148</v>
      </c>
      <c r="O7" s="12"/>
      <c r="P7" s="12">
        <f>76+107</f>
        <v>183</v>
      </c>
      <c r="Q7" s="12"/>
      <c r="R7" s="12">
        <v>177</v>
      </c>
      <c r="S7" s="12"/>
      <c r="T7" s="12">
        <f>56+160</f>
        <v>216</v>
      </c>
      <c r="U7" s="12"/>
      <c r="V7" s="34">
        <v>151</v>
      </c>
      <c r="W7" s="34"/>
      <c r="X7" s="26">
        <f>(R7+T7+V7)/3</f>
        <v>181.33333333333334</v>
      </c>
      <c r="Z7" s="1" t="s">
        <v>108</v>
      </c>
      <c r="AL7" s="3" t="s">
        <v>108</v>
      </c>
    </row>
    <row r="8" spans="1:38" x14ac:dyDescent="0.25">
      <c r="A8" s="25" t="s">
        <v>22</v>
      </c>
      <c r="B8" s="12" t="s">
        <v>192</v>
      </c>
      <c r="C8" s="12" t="s">
        <v>235</v>
      </c>
      <c r="D8" s="12" t="s">
        <v>64</v>
      </c>
      <c r="E8" s="12"/>
      <c r="F8" s="12" t="s">
        <v>108</v>
      </c>
      <c r="G8" s="12">
        <v>84</v>
      </c>
      <c r="H8" s="12"/>
      <c r="I8" s="12">
        <v>101</v>
      </c>
      <c r="J8" s="12"/>
      <c r="K8" s="30">
        <v>134</v>
      </c>
      <c r="L8" s="12"/>
      <c r="M8" s="30">
        <v>132</v>
      </c>
      <c r="N8" s="29"/>
      <c r="O8" s="30">
        <v>194</v>
      </c>
      <c r="P8" s="29"/>
      <c r="Q8" s="30">
        <v>216</v>
      </c>
      <c r="R8" s="29"/>
      <c r="S8" s="30">
        <v>162</v>
      </c>
      <c r="T8" s="30"/>
      <c r="U8" s="30">
        <f>49+81</f>
        <v>130</v>
      </c>
      <c r="V8" s="33"/>
      <c r="W8" s="33">
        <v>140</v>
      </c>
      <c r="X8" s="26">
        <f>(S8+U8+W8)/3</f>
        <v>144</v>
      </c>
      <c r="Y8" s="5"/>
      <c r="Z8" s="5" t="s">
        <v>108</v>
      </c>
      <c r="AA8" s="5"/>
      <c r="AB8" s="21"/>
      <c r="AC8" s="19"/>
      <c r="AL8" s="3" t="s">
        <v>108</v>
      </c>
    </row>
    <row r="9" spans="1:38" x14ac:dyDescent="0.25">
      <c r="A9" s="25" t="s">
        <v>11</v>
      </c>
      <c r="B9" s="12" t="s">
        <v>129</v>
      </c>
      <c r="C9" s="12" t="s">
        <v>233</v>
      </c>
      <c r="D9" s="12" t="s">
        <v>49</v>
      </c>
      <c r="E9" s="12" t="s">
        <v>108</v>
      </c>
      <c r="F9" s="12"/>
      <c r="G9" s="12"/>
      <c r="H9" s="12">
        <v>12</v>
      </c>
      <c r="I9" s="12"/>
      <c r="J9" s="12">
        <v>26</v>
      </c>
      <c r="K9" s="12"/>
      <c r="L9" s="12">
        <v>36</v>
      </c>
      <c r="M9" s="12"/>
      <c r="N9" s="12">
        <f>46+46</f>
        <v>92</v>
      </c>
      <c r="O9" s="12"/>
      <c r="P9" s="12">
        <f>71+31</f>
        <v>102</v>
      </c>
      <c r="Q9" s="12"/>
      <c r="R9" s="12">
        <v>104</v>
      </c>
      <c r="S9" s="12"/>
      <c r="T9" s="12">
        <f>96+51</f>
        <v>147</v>
      </c>
      <c r="U9" s="12"/>
      <c r="V9" s="34">
        <v>116</v>
      </c>
      <c r="W9" s="34"/>
      <c r="X9" s="26">
        <f>(R9+T9+V9)/3</f>
        <v>122.33333333333333</v>
      </c>
      <c r="Y9" s="5"/>
      <c r="Z9" s="5"/>
      <c r="AA9" s="5"/>
      <c r="AB9" s="7"/>
    </row>
    <row r="10" spans="1:38" x14ac:dyDescent="0.25">
      <c r="A10" s="25" t="s">
        <v>32</v>
      </c>
      <c r="B10" s="12" t="s">
        <v>196</v>
      </c>
      <c r="C10" s="12" t="s">
        <v>234</v>
      </c>
      <c r="D10" s="12" t="s">
        <v>70</v>
      </c>
      <c r="E10" s="12"/>
      <c r="F10" s="12" t="s">
        <v>108</v>
      </c>
      <c r="G10" s="12">
        <v>92</v>
      </c>
      <c r="H10" s="12"/>
      <c r="I10" s="12">
        <v>51</v>
      </c>
      <c r="J10" s="12"/>
      <c r="K10" s="12">
        <v>79</v>
      </c>
      <c r="L10" s="12"/>
      <c r="M10" s="12">
        <v>71</v>
      </c>
      <c r="N10" s="12"/>
      <c r="O10" s="12">
        <f>37+26</f>
        <v>63</v>
      </c>
      <c r="P10" s="12"/>
      <c r="Q10" s="12">
        <v>71</v>
      </c>
      <c r="R10" s="12"/>
      <c r="S10" s="12">
        <v>107</v>
      </c>
      <c r="T10" s="12"/>
      <c r="U10" s="12">
        <f>65+52</f>
        <v>117</v>
      </c>
      <c r="V10" s="34"/>
      <c r="W10" s="34">
        <v>113</v>
      </c>
      <c r="X10" s="26">
        <f>(S10+U10+W10)/3</f>
        <v>112.33333333333333</v>
      </c>
      <c r="Y10" s="5"/>
      <c r="Z10" s="5" t="s">
        <v>108</v>
      </c>
      <c r="AA10" s="20" t="s">
        <v>108</v>
      </c>
      <c r="AB10" s="21" t="s">
        <v>108</v>
      </c>
      <c r="AC10" s="19"/>
      <c r="AF10" s="3" t="s">
        <v>108</v>
      </c>
    </row>
    <row r="11" spans="1:38" s="3" customFormat="1" x14ac:dyDescent="0.25">
      <c r="A11" s="25" t="s">
        <v>40</v>
      </c>
      <c r="B11" s="12" t="s">
        <v>41</v>
      </c>
      <c r="C11" s="12" t="s">
        <v>235</v>
      </c>
      <c r="D11" s="12" t="s">
        <v>63</v>
      </c>
      <c r="E11" s="12" t="s">
        <v>108</v>
      </c>
      <c r="F11" s="12"/>
      <c r="G11" s="12"/>
      <c r="H11" s="12">
        <v>56</v>
      </c>
      <c r="I11" s="12"/>
      <c r="J11" s="12">
        <v>48</v>
      </c>
      <c r="K11" s="12"/>
      <c r="L11" s="12">
        <v>66</v>
      </c>
      <c r="M11" s="12"/>
      <c r="N11" s="12">
        <f>37+25</f>
        <v>62</v>
      </c>
      <c r="O11" s="12"/>
      <c r="P11" s="12">
        <f>38+33</f>
        <v>71</v>
      </c>
      <c r="Q11" s="12"/>
      <c r="R11" s="12">
        <v>88</v>
      </c>
      <c r="S11" s="12"/>
      <c r="T11" s="12">
        <f>51+63</f>
        <v>114</v>
      </c>
      <c r="U11" s="12"/>
      <c r="V11" s="34">
        <v>119</v>
      </c>
      <c r="W11" s="34"/>
      <c r="X11" s="26">
        <f>(R11+T11+V11)/3</f>
        <v>107</v>
      </c>
      <c r="Y11" s="5"/>
      <c r="Z11" s="5" t="s">
        <v>108</v>
      </c>
      <c r="AA11" s="20" t="s">
        <v>108</v>
      </c>
      <c r="AB11" s="21" t="s">
        <v>108</v>
      </c>
      <c r="AC11" s="19"/>
      <c r="AD11" s="1"/>
      <c r="AE11" s="1"/>
      <c r="AF11" s="3" t="s">
        <v>108</v>
      </c>
      <c r="AG11" s="1"/>
      <c r="AH11" s="1"/>
      <c r="AI11" s="1"/>
      <c r="AJ11" s="1"/>
      <c r="AK11" s="1"/>
      <c r="AL11" s="20" t="s">
        <v>108</v>
      </c>
    </row>
    <row r="12" spans="1:38" x14ac:dyDescent="0.25">
      <c r="A12" s="25" t="s">
        <v>95</v>
      </c>
      <c r="B12" s="12" t="s">
        <v>195</v>
      </c>
      <c r="C12" s="12" t="s">
        <v>235</v>
      </c>
      <c r="D12" s="12" t="s">
        <v>121</v>
      </c>
      <c r="E12" s="12" t="s">
        <v>108</v>
      </c>
      <c r="F12" s="12"/>
      <c r="G12" s="12"/>
      <c r="H12" s="12"/>
      <c r="I12" s="12"/>
      <c r="J12" s="12"/>
      <c r="K12" s="12">
        <v>77</v>
      </c>
      <c r="L12" s="12">
        <v>60</v>
      </c>
      <c r="M12" s="30">
        <v>123</v>
      </c>
      <c r="N12" s="30">
        <v>71</v>
      </c>
      <c r="O12" s="30"/>
      <c r="P12" s="30">
        <f>53+35</f>
        <v>88</v>
      </c>
      <c r="Q12" s="30"/>
      <c r="R12" s="30">
        <v>115</v>
      </c>
      <c r="S12" s="30"/>
      <c r="T12" s="30">
        <f>53+45</f>
        <v>98</v>
      </c>
      <c r="U12" s="30"/>
      <c r="V12" s="33">
        <v>95</v>
      </c>
      <c r="W12" s="33"/>
      <c r="X12" s="26">
        <f>(R12+T12+V12)/3</f>
        <v>102.66666666666667</v>
      </c>
      <c r="Y12" s="5"/>
      <c r="Z12" s="5"/>
      <c r="AA12" s="5"/>
      <c r="AB12" s="21"/>
      <c r="AC12" s="3"/>
    </row>
    <row r="13" spans="1:38" x14ac:dyDescent="0.25">
      <c r="A13" s="25" t="s">
        <v>190</v>
      </c>
      <c r="B13" s="12" t="s">
        <v>191</v>
      </c>
      <c r="C13" s="12" t="s">
        <v>235</v>
      </c>
      <c r="D13" s="12" t="s">
        <v>189</v>
      </c>
      <c r="E13" s="12" t="s">
        <v>108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>17+38</f>
        <v>55</v>
      </c>
      <c r="U13" s="12"/>
      <c r="V13" s="34">
        <v>123</v>
      </c>
      <c r="W13" s="34"/>
      <c r="X13" s="26">
        <f>(T13+V13)/2</f>
        <v>89</v>
      </c>
      <c r="Y13" s="5"/>
      <c r="Z13" s="5"/>
      <c r="AA13" s="5"/>
      <c r="AB13" s="21"/>
      <c r="AC13" s="19"/>
    </row>
    <row r="14" spans="1:38" x14ac:dyDescent="0.25">
      <c r="A14" s="25" t="s">
        <v>113</v>
      </c>
      <c r="B14" s="27" t="s">
        <v>199</v>
      </c>
      <c r="C14" s="27" t="s">
        <v>233</v>
      </c>
      <c r="D14" s="12" t="s">
        <v>68</v>
      </c>
      <c r="E14" s="12" t="s">
        <v>108</v>
      </c>
      <c r="F14" s="12"/>
      <c r="G14" s="12"/>
      <c r="H14" s="12">
        <v>35</v>
      </c>
      <c r="I14" s="12"/>
      <c r="J14" s="12">
        <v>40</v>
      </c>
      <c r="K14" s="12"/>
      <c r="L14" s="12">
        <v>36</v>
      </c>
      <c r="M14" s="12"/>
      <c r="N14" s="12">
        <f>16+12</f>
        <v>28</v>
      </c>
      <c r="O14" s="12"/>
      <c r="P14" s="12">
        <f>35+28</f>
        <v>63</v>
      </c>
      <c r="Q14" s="12"/>
      <c r="R14" s="12">
        <v>66</v>
      </c>
      <c r="S14" s="12"/>
      <c r="T14" s="12">
        <f>62+26</f>
        <v>88</v>
      </c>
      <c r="U14" s="12"/>
      <c r="V14" s="34">
        <v>100</v>
      </c>
      <c r="W14" s="34"/>
      <c r="X14" s="26">
        <f>(R14+T14+V14)/3</f>
        <v>84.666666666666671</v>
      </c>
      <c r="Y14" s="5"/>
      <c r="Z14" s="5" t="s">
        <v>108</v>
      </c>
      <c r="AA14" s="20" t="s">
        <v>108</v>
      </c>
      <c r="AB14" s="21"/>
      <c r="AC14" s="19" t="s">
        <v>108</v>
      </c>
      <c r="AE14" s="20" t="s">
        <v>108</v>
      </c>
      <c r="AI14" s="20" t="s">
        <v>108</v>
      </c>
      <c r="AL14" s="20" t="s">
        <v>108</v>
      </c>
    </row>
    <row r="15" spans="1:38" x14ac:dyDescent="0.25">
      <c r="A15" s="25" t="s">
        <v>8</v>
      </c>
      <c r="B15" s="12" t="s">
        <v>171</v>
      </c>
      <c r="C15" s="12" t="s">
        <v>233</v>
      </c>
      <c r="D15" s="12" t="s">
        <v>62</v>
      </c>
      <c r="E15" s="12" t="s">
        <v>108</v>
      </c>
      <c r="F15" s="12"/>
      <c r="G15" s="12"/>
      <c r="H15" s="12">
        <v>49</v>
      </c>
      <c r="I15" s="12"/>
      <c r="J15" s="12">
        <v>61</v>
      </c>
      <c r="K15" s="12"/>
      <c r="L15" s="12">
        <v>75</v>
      </c>
      <c r="M15" s="12"/>
      <c r="N15" s="12">
        <f>46+45</f>
        <v>91</v>
      </c>
      <c r="O15" s="12"/>
      <c r="P15" s="12">
        <f>47+47</f>
        <v>94</v>
      </c>
      <c r="Q15" s="12"/>
      <c r="R15" s="12">
        <v>55</v>
      </c>
      <c r="S15" s="12"/>
      <c r="T15" s="12">
        <f>45+54</f>
        <v>99</v>
      </c>
      <c r="U15" s="12"/>
      <c r="V15" s="34">
        <v>79</v>
      </c>
      <c r="W15" s="34"/>
      <c r="X15" s="26">
        <f>(R15+T15+V15)/3</f>
        <v>77.666666666666671</v>
      </c>
      <c r="Z15" s="1" t="s">
        <v>108</v>
      </c>
      <c r="AE15" s="3" t="s">
        <v>108</v>
      </c>
    </row>
    <row r="16" spans="1:38" x14ac:dyDescent="0.25">
      <c r="A16" s="25" t="s">
        <v>14</v>
      </c>
      <c r="B16" s="12" t="s">
        <v>15</v>
      </c>
      <c r="C16" s="12" t="s">
        <v>235</v>
      </c>
      <c r="D16" s="12" t="s">
        <v>67</v>
      </c>
      <c r="E16" s="12"/>
      <c r="F16" s="12" t="s">
        <v>108</v>
      </c>
      <c r="G16" s="12">
        <v>38</v>
      </c>
      <c r="H16" s="12"/>
      <c r="I16" s="12">
        <v>33</v>
      </c>
      <c r="J16" s="12"/>
      <c r="K16" s="12">
        <v>37</v>
      </c>
      <c r="L16" s="12"/>
      <c r="M16" s="12">
        <v>47</v>
      </c>
      <c r="N16" s="12"/>
      <c r="O16" s="12">
        <f>37+17</f>
        <v>54</v>
      </c>
      <c r="P16" s="12"/>
      <c r="Q16" s="12">
        <v>65</v>
      </c>
      <c r="R16" s="12"/>
      <c r="S16" s="12">
        <v>72</v>
      </c>
      <c r="T16" s="12"/>
      <c r="U16" s="12">
        <f>40+39</f>
        <v>79</v>
      </c>
      <c r="V16" s="34"/>
      <c r="W16" s="34">
        <v>74</v>
      </c>
      <c r="X16" s="26">
        <f>(S16+U16+W16)/3</f>
        <v>75</v>
      </c>
      <c r="Y16" s="5"/>
      <c r="Z16" s="5" t="s">
        <v>108</v>
      </c>
      <c r="AA16" s="5"/>
      <c r="AB16" s="21"/>
      <c r="AE16" s="3" t="s">
        <v>108</v>
      </c>
      <c r="AL16" s="3" t="s">
        <v>108</v>
      </c>
    </row>
    <row r="17" spans="1:38" x14ac:dyDescent="0.25">
      <c r="A17" s="25" t="s">
        <v>4</v>
      </c>
      <c r="B17" s="12" t="s">
        <v>242</v>
      </c>
      <c r="C17" s="12" t="s">
        <v>233</v>
      </c>
      <c r="D17" s="12" t="s">
        <v>86</v>
      </c>
      <c r="E17" s="12" t="s">
        <v>108</v>
      </c>
      <c r="F17" s="12"/>
      <c r="G17" s="12"/>
      <c r="H17" s="12">
        <v>75</v>
      </c>
      <c r="I17" s="12"/>
      <c r="J17" s="12">
        <v>96</v>
      </c>
      <c r="K17" s="12"/>
      <c r="L17" s="12">
        <v>69</v>
      </c>
      <c r="M17" s="12"/>
      <c r="N17" s="12">
        <v>85</v>
      </c>
      <c r="O17" s="12"/>
      <c r="P17" s="12">
        <v>68</v>
      </c>
      <c r="Q17" s="12"/>
      <c r="R17" s="12">
        <v>70</v>
      </c>
      <c r="S17" s="12"/>
      <c r="T17" s="12">
        <v>87</v>
      </c>
      <c r="U17" s="12"/>
      <c r="V17" s="34">
        <v>59</v>
      </c>
      <c r="W17" s="34"/>
      <c r="X17" s="26">
        <f>(R17+T17+V17)/3</f>
        <v>72</v>
      </c>
      <c r="Y17" s="5"/>
      <c r="Z17" s="5" t="s">
        <v>108</v>
      </c>
      <c r="AA17" s="5"/>
      <c r="AB17" s="21"/>
      <c r="AC17" s="19"/>
      <c r="AE17" s="20" t="s">
        <v>108</v>
      </c>
      <c r="AG17" s="20" t="s">
        <v>108</v>
      </c>
      <c r="AI17" s="20" t="s">
        <v>108</v>
      </c>
      <c r="AJ17" s="20" t="s">
        <v>108</v>
      </c>
    </row>
    <row r="18" spans="1:38" x14ac:dyDescent="0.25">
      <c r="A18" s="25" t="s">
        <v>54</v>
      </c>
      <c r="B18" s="12" t="s">
        <v>16</v>
      </c>
      <c r="C18" s="12" t="s">
        <v>233</v>
      </c>
      <c r="D18" s="12" t="s">
        <v>55</v>
      </c>
      <c r="E18" s="12"/>
      <c r="F18" s="12" t="s">
        <v>108</v>
      </c>
      <c r="G18" s="12">
        <v>36</v>
      </c>
      <c r="H18" s="12"/>
      <c r="I18" s="12">
        <v>36</v>
      </c>
      <c r="J18" s="12"/>
      <c r="K18" s="12">
        <v>29</v>
      </c>
      <c r="L18" s="12"/>
      <c r="M18" s="12">
        <v>53</v>
      </c>
      <c r="N18" s="12"/>
      <c r="O18" s="12">
        <f>26+40</f>
        <v>66</v>
      </c>
      <c r="P18" s="12"/>
      <c r="Q18" s="12">
        <v>67</v>
      </c>
      <c r="R18" s="12"/>
      <c r="S18" s="12">
        <v>74</v>
      </c>
      <c r="T18" s="12"/>
      <c r="U18" s="12">
        <f>33+14</f>
        <v>47</v>
      </c>
      <c r="V18" s="34"/>
      <c r="W18" s="34">
        <v>79</v>
      </c>
      <c r="X18" s="26">
        <f>(S18+U18+W18)/3</f>
        <v>66.666666666666671</v>
      </c>
      <c r="Y18" s="5"/>
      <c r="Z18" s="5" t="s">
        <v>108</v>
      </c>
      <c r="AA18" s="20" t="s">
        <v>108</v>
      </c>
      <c r="AB18" s="21"/>
      <c r="AC18" s="3"/>
      <c r="AG18" s="20" t="s">
        <v>108</v>
      </c>
      <c r="AH18" s="3" t="s">
        <v>108</v>
      </c>
      <c r="AI18" s="3" t="s">
        <v>108</v>
      </c>
      <c r="AK18" s="20" t="s">
        <v>108</v>
      </c>
    </row>
    <row r="19" spans="1:38" x14ac:dyDescent="0.25">
      <c r="A19" s="25" t="s">
        <v>45</v>
      </c>
      <c r="B19" s="12" t="s">
        <v>193</v>
      </c>
      <c r="C19" s="12" t="s">
        <v>235</v>
      </c>
      <c r="D19" s="12" t="s">
        <v>73</v>
      </c>
      <c r="E19" s="12" t="s">
        <v>108</v>
      </c>
      <c r="F19" s="12"/>
      <c r="G19" s="12"/>
      <c r="H19" s="12">
        <v>27</v>
      </c>
      <c r="I19" s="12"/>
      <c r="J19" s="12">
        <v>54</v>
      </c>
      <c r="K19" s="12"/>
      <c r="L19" s="12">
        <v>72</v>
      </c>
      <c r="M19" s="12"/>
      <c r="N19" s="12">
        <f>35+34</f>
        <v>69</v>
      </c>
      <c r="O19" s="12"/>
      <c r="P19" s="12">
        <f>57+36</f>
        <v>93</v>
      </c>
      <c r="Q19" s="12"/>
      <c r="R19" s="30">
        <v>64</v>
      </c>
      <c r="S19" s="30"/>
      <c r="T19" s="30">
        <f>46+23</f>
        <v>69</v>
      </c>
      <c r="U19" s="30"/>
      <c r="V19" s="33">
        <v>67</v>
      </c>
      <c r="W19" s="33"/>
      <c r="X19" s="26">
        <f>(R19+T19+V19)/3</f>
        <v>66.666666666666671</v>
      </c>
      <c r="Y19" s="5"/>
      <c r="Z19" s="5" t="s">
        <v>108</v>
      </c>
      <c r="AA19" s="5"/>
      <c r="AB19" s="21"/>
      <c r="AC19" s="3"/>
      <c r="AL19" s="3" t="s">
        <v>108</v>
      </c>
    </row>
    <row r="20" spans="1:38" x14ac:dyDescent="0.25">
      <c r="A20" s="28" t="s">
        <v>183</v>
      </c>
      <c r="B20" s="27" t="s">
        <v>184</v>
      </c>
      <c r="C20" s="27" t="s">
        <v>236</v>
      </c>
      <c r="D20" s="27" t="s">
        <v>182</v>
      </c>
      <c r="E20" s="27"/>
      <c r="F20" s="27" t="s">
        <v>108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>
        <v>49</v>
      </c>
      <c r="T20" s="27"/>
      <c r="U20" s="27">
        <v>78</v>
      </c>
      <c r="V20" s="36"/>
      <c r="W20" s="36">
        <v>71</v>
      </c>
      <c r="X20" s="26">
        <f>(S20+U20+W20)/3</f>
        <v>66</v>
      </c>
      <c r="Y20" s="6"/>
      <c r="Z20" s="6"/>
      <c r="AA20" s="6"/>
      <c r="AB20" s="21"/>
      <c r="AC20" s="19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25" t="s">
        <v>36</v>
      </c>
      <c r="B21" s="12" t="s">
        <v>13</v>
      </c>
      <c r="C21" s="12" t="s">
        <v>233</v>
      </c>
      <c r="D21" s="12" t="s">
        <v>149</v>
      </c>
      <c r="E21" s="12"/>
      <c r="F21" s="12" t="s">
        <v>108</v>
      </c>
      <c r="G21" s="12">
        <v>46</v>
      </c>
      <c r="H21" s="12"/>
      <c r="I21" s="12">
        <v>62</v>
      </c>
      <c r="J21" s="12"/>
      <c r="K21" s="12">
        <v>82</v>
      </c>
      <c r="L21" s="12"/>
      <c r="M21" s="12">
        <v>85</v>
      </c>
      <c r="N21" s="12"/>
      <c r="O21" s="12">
        <v>70</v>
      </c>
      <c r="P21" s="12"/>
      <c r="Q21" s="12">
        <v>70</v>
      </c>
      <c r="R21" s="12"/>
      <c r="S21" s="12">
        <v>71</v>
      </c>
      <c r="T21" s="12"/>
      <c r="U21" s="12">
        <v>74</v>
      </c>
      <c r="V21" s="34"/>
      <c r="W21" s="34">
        <v>50</v>
      </c>
      <c r="X21" s="26">
        <f>(S21+U21+W21)/3</f>
        <v>65</v>
      </c>
      <c r="Y21" s="5"/>
      <c r="Z21" s="4" t="s">
        <v>108</v>
      </c>
      <c r="AA21" s="5"/>
      <c r="AB21" s="21"/>
      <c r="AC21" s="19"/>
      <c r="AI21" s="3" t="s">
        <v>108</v>
      </c>
    </row>
    <row r="22" spans="1:38" x14ac:dyDescent="0.25">
      <c r="A22" s="25" t="s">
        <v>30</v>
      </c>
      <c r="B22" s="12" t="s">
        <v>31</v>
      </c>
      <c r="C22" s="12" t="s">
        <v>234</v>
      </c>
      <c r="D22" s="12" t="s">
        <v>69</v>
      </c>
      <c r="E22" s="12"/>
      <c r="F22" s="12" t="s">
        <v>108</v>
      </c>
      <c r="G22" s="12">
        <v>49</v>
      </c>
      <c r="H22" s="12"/>
      <c r="I22" s="12">
        <v>37</v>
      </c>
      <c r="J22" s="12"/>
      <c r="K22" s="12">
        <v>49</v>
      </c>
      <c r="L22" s="12"/>
      <c r="M22" s="12">
        <v>52</v>
      </c>
      <c r="N22" s="12"/>
      <c r="O22" s="12">
        <f>10+41</f>
        <v>51</v>
      </c>
      <c r="P22" s="12"/>
      <c r="Q22" s="12">
        <v>78</v>
      </c>
      <c r="R22" s="12"/>
      <c r="S22" s="12">
        <v>79</v>
      </c>
      <c r="T22" s="12"/>
      <c r="U22" s="12">
        <f>30+65</f>
        <v>95</v>
      </c>
      <c r="V22" s="34">
        <v>25</v>
      </c>
      <c r="W22" s="34">
        <v>73</v>
      </c>
      <c r="X22" s="26">
        <f>(U22+V22+W22)/3</f>
        <v>64.333333333333329</v>
      </c>
      <c r="Y22" s="5"/>
      <c r="Z22" s="5" t="s">
        <v>108</v>
      </c>
      <c r="AA22" s="5"/>
      <c r="AB22" s="21"/>
      <c r="AC22" s="19"/>
      <c r="AE22" s="20" t="s">
        <v>108</v>
      </c>
      <c r="AH22" s="3" t="s">
        <v>108</v>
      </c>
    </row>
    <row r="23" spans="1:38" x14ac:dyDescent="0.25">
      <c r="A23" s="28" t="s">
        <v>159</v>
      </c>
      <c r="B23" s="27" t="s">
        <v>194</v>
      </c>
      <c r="C23" s="27" t="s">
        <v>233</v>
      </c>
      <c r="D23" s="27" t="s">
        <v>173</v>
      </c>
      <c r="E23" s="27" t="s">
        <v>108</v>
      </c>
      <c r="F23" s="27"/>
      <c r="G23" s="27"/>
      <c r="H23" s="46">
        <v>10</v>
      </c>
      <c r="I23" s="27"/>
      <c r="J23" s="46">
        <v>31</v>
      </c>
      <c r="K23" s="27"/>
      <c r="L23" s="46">
        <v>33</v>
      </c>
      <c r="M23" s="46"/>
      <c r="N23" s="46">
        <f>8+37</f>
        <v>45</v>
      </c>
      <c r="O23" s="46"/>
      <c r="P23" s="46">
        <f>52+18</f>
        <v>70</v>
      </c>
      <c r="Q23" s="46"/>
      <c r="R23" s="46">
        <v>60</v>
      </c>
      <c r="S23" s="46"/>
      <c r="T23" s="46">
        <f>45+25</f>
        <v>70</v>
      </c>
      <c r="U23" s="46"/>
      <c r="V23" s="47">
        <v>63</v>
      </c>
      <c r="W23" s="47"/>
      <c r="X23" s="26">
        <f>(R23+T23+V23)/3</f>
        <v>64.333333333333329</v>
      </c>
      <c r="Y23" s="3"/>
      <c r="Z23" s="3" t="s">
        <v>108</v>
      </c>
      <c r="AA23" s="3"/>
      <c r="AB23" s="21"/>
      <c r="AC23" s="3"/>
      <c r="AD23" s="3"/>
      <c r="AE23" s="3"/>
      <c r="AF23" s="3"/>
      <c r="AG23" s="20" t="s">
        <v>108</v>
      </c>
      <c r="AH23" s="3"/>
      <c r="AI23" s="3" t="s">
        <v>108</v>
      </c>
      <c r="AJ23" s="3"/>
      <c r="AK23" s="3"/>
      <c r="AL23" s="3"/>
    </row>
    <row r="24" spans="1:38" x14ac:dyDescent="0.25">
      <c r="A24" s="25" t="s">
        <v>23</v>
      </c>
      <c r="B24" s="12" t="s">
        <v>24</v>
      </c>
      <c r="C24" s="12" t="s">
        <v>233</v>
      </c>
      <c r="D24" s="12" t="s">
        <v>50</v>
      </c>
      <c r="E24" s="12" t="s">
        <v>108</v>
      </c>
      <c r="F24" s="12"/>
      <c r="G24" s="12"/>
      <c r="H24" s="12">
        <v>59</v>
      </c>
      <c r="I24" s="12"/>
      <c r="J24" s="12">
        <v>64</v>
      </c>
      <c r="K24" s="12"/>
      <c r="L24" s="12">
        <v>58</v>
      </c>
      <c r="M24" s="12"/>
      <c r="N24" s="12">
        <f>26+29</f>
        <v>55</v>
      </c>
      <c r="O24" s="12"/>
      <c r="P24" s="12">
        <f>31+46</f>
        <v>77</v>
      </c>
      <c r="Q24" s="12"/>
      <c r="R24" s="12">
        <v>79</v>
      </c>
      <c r="S24" s="12"/>
      <c r="T24" s="12">
        <f>43+15</f>
        <v>58</v>
      </c>
      <c r="U24" s="12"/>
      <c r="V24" s="34">
        <v>50</v>
      </c>
      <c r="W24" s="34"/>
      <c r="X24" s="26">
        <f>(R24+T24+V24)/3</f>
        <v>62.333333333333336</v>
      </c>
      <c r="Y24" s="5"/>
      <c r="Z24" s="5" t="s">
        <v>108</v>
      </c>
      <c r="AA24" s="20" t="s">
        <v>108</v>
      </c>
      <c r="AB24" s="21"/>
      <c r="AC24" s="19"/>
      <c r="AD24" s="20" t="s">
        <v>108</v>
      </c>
      <c r="AH24" s="3" t="s">
        <v>108</v>
      </c>
      <c r="AI24" s="20" t="s">
        <v>108</v>
      </c>
    </row>
    <row r="25" spans="1:38" x14ac:dyDescent="0.25">
      <c r="A25" s="25" t="s">
        <v>47</v>
      </c>
      <c r="B25" s="12" t="s">
        <v>15</v>
      </c>
      <c r="C25" s="12" t="s">
        <v>235</v>
      </c>
      <c r="D25" s="12" t="s">
        <v>72</v>
      </c>
      <c r="E25" s="12" t="s">
        <v>108</v>
      </c>
      <c r="F25" s="12"/>
      <c r="G25" s="12"/>
      <c r="H25" s="12">
        <v>34</v>
      </c>
      <c r="I25" s="12"/>
      <c r="J25" s="12">
        <v>34</v>
      </c>
      <c r="K25" s="12"/>
      <c r="L25" s="12">
        <v>47</v>
      </c>
      <c r="M25" s="12"/>
      <c r="N25" s="12">
        <f>31+22</f>
        <v>53</v>
      </c>
      <c r="O25" s="12"/>
      <c r="P25" s="12">
        <f>19+28</f>
        <v>47</v>
      </c>
      <c r="Q25" s="12"/>
      <c r="R25" s="12">
        <v>61</v>
      </c>
      <c r="S25" s="12"/>
      <c r="T25" s="12">
        <f>18+43</f>
        <v>61</v>
      </c>
      <c r="U25" s="12"/>
      <c r="V25" s="34">
        <v>63</v>
      </c>
      <c r="W25" s="34"/>
      <c r="X25" s="26">
        <f>(R25+T25+V25)/3</f>
        <v>61.666666666666664</v>
      </c>
      <c r="Y25" s="5"/>
      <c r="Z25" s="5" t="s">
        <v>108</v>
      </c>
      <c r="AA25" s="20" t="s">
        <v>108</v>
      </c>
      <c r="AB25" s="21" t="s">
        <v>108</v>
      </c>
      <c r="AC25" s="3"/>
      <c r="AL25" s="3" t="s">
        <v>108</v>
      </c>
    </row>
    <row r="26" spans="1:38" x14ac:dyDescent="0.25">
      <c r="A26" s="28" t="s">
        <v>166</v>
      </c>
      <c r="B26" s="27" t="s">
        <v>167</v>
      </c>
      <c r="C26" s="27" t="s">
        <v>235</v>
      </c>
      <c r="D26" s="27" t="s">
        <v>156</v>
      </c>
      <c r="E26" s="27"/>
      <c r="F26" s="27" t="s">
        <v>108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44</v>
      </c>
      <c r="T26" s="12"/>
      <c r="U26" s="12"/>
      <c r="V26" s="34"/>
      <c r="W26" s="34">
        <v>72</v>
      </c>
      <c r="X26" s="26">
        <f>(S26+W26)/2</f>
        <v>58</v>
      </c>
      <c r="Y26" s="5"/>
      <c r="Z26" s="5" t="s">
        <v>108</v>
      </c>
      <c r="AA26" s="20" t="s">
        <v>108</v>
      </c>
      <c r="AB26" s="21" t="s">
        <v>108</v>
      </c>
      <c r="AC26" s="19"/>
      <c r="AF26" s="3" t="s">
        <v>108</v>
      </c>
    </row>
    <row r="27" spans="1:38" x14ac:dyDescent="0.25">
      <c r="A27" s="25" t="s">
        <v>12</v>
      </c>
      <c r="B27" s="12" t="s">
        <v>5</v>
      </c>
      <c r="C27" s="12" t="s">
        <v>233</v>
      </c>
      <c r="D27" s="12" t="s">
        <v>51</v>
      </c>
      <c r="E27" s="12"/>
      <c r="F27" s="12" t="s">
        <v>108</v>
      </c>
      <c r="G27" s="12">
        <v>27</v>
      </c>
      <c r="H27" s="12"/>
      <c r="I27" s="12">
        <v>34</v>
      </c>
      <c r="J27" s="12"/>
      <c r="K27" s="12">
        <v>23</v>
      </c>
      <c r="L27" s="12"/>
      <c r="M27" s="12">
        <v>43</v>
      </c>
      <c r="N27" s="12"/>
      <c r="O27" s="12">
        <f>16+44</f>
        <v>60</v>
      </c>
      <c r="P27" s="12"/>
      <c r="Q27" s="12">
        <v>66</v>
      </c>
      <c r="R27" s="12"/>
      <c r="S27" s="12">
        <v>46</v>
      </c>
      <c r="T27" s="12"/>
      <c r="U27" s="12">
        <f>28+19</f>
        <v>47</v>
      </c>
      <c r="V27" s="34"/>
      <c r="W27" s="34">
        <v>70</v>
      </c>
      <c r="X27" s="26">
        <f>(S27+U27+W27)/3</f>
        <v>54.333333333333336</v>
      </c>
      <c r="Y27" s="5"/>
      <c r="Z27" s="5" t="s">
        <v>108</v>
      </c>
      <c r="AA27" s="20" t="s">
        <v>108</v>
      </c>
      <c r="AB27" s="21" t="s">
        <v>108</v>
      </c>
      <c r="AG27" s="20" t="s">
        <v>108</v>
      </c>
      <c r="AH27" s="3" t="s">
        <v>108</v>
      </c>
      <c r="AI27" s="20" t="s">
        <v>108</v>
      </c>
    </row>
    <row r="28" spans="1:38" x14ac:dyDescent="0.25">
      <c r="A28" s="25" t="s">
        <v>120</v>
      </c>
      <c r="B28" s="12" t="s">
        <v>201</v>
      </c>
      <c r="C28" s="12" t="s">
        <v>235</v>
      </c>
      <c r="D28" s="12" t="s">
        <v>200</v>
      </c>
      <c r="E28" s="12"/>
      <c r="F28" s="12" t="s">
        <v>108</v>
      </c>
      <c r="G28" s="12"/>
      <c r="H28" s="12"/>
      <c r="I28" s="12"/>
      <c r="J28" s="12"/>
      <c r="K28" s="12"/>
      <c r="L28" s="12"/>
      <c r="M28" s="12"/>
      <c r="N28" s="12"/>
      <c r="O28" s="12"/>
      <c r="P28" s="30"/>
      <c r="Q28" s="30"/>
      <c r="R28" s="30"/>
      <c r="S28" s="30"/>
      <c r="T28" s="30"/>
      <c r="U28" s="30">
        <v>52</v>
      </c>
      <c r="V28" s="33"/>
      <c r="W28" s="33"/>
      <c r="X28" s="26">
        <f>U28</f>
        <v>52</v>
      </c>
      <c r="Y28" s="5"/>
      <c r="Z28" s="5" t="s">
        <v>108</v>
      </c>
      <c r="AA28" s="20" t="s">
        <v>108</v>
      </c>
      <c r="AB28" s="21" t="s">
        <v>108</v>
      </c>
      <c r="AC28" s="3"/>
      <c r="AF28" s="3" t="s">
        <v>108</v>
      </c>
    </row>
    <row r="29" spans="1:38" x14ac:dyDescent="0.25">
      <c r="A29" s="37" t="s">
        <v>93</v>
      </c>
      <c r="B29" s="38" t="s">
        <v>213</v>
      </c>
      <c r="C29" s="38" t="s">
        <v>244</v>
      </c>
      <c r="D29" s="38" t="s">
        <v>94</v>
      </c>
      <c r="E29" s="38" t="s">
        <v>108</v>
      </c>
      <c r="F29" s="38" t="s">
        <v>108</v>
      </c>
      <c r="G29" s="38">
        <v>27</v>
      </c>
      <c r="H29" s="38">
        <v>47</v>
      </c>
      <c r="I29" s="38">
        <v>24</v>
      </c>
      <c r="J29" s="38">
        <v>60</v>
      </c>
      <c r="K29" s="38">
        <v>40</v>
      </c>
      <c r="L29" s="38">
        <v>70</v>
      </c>
      <c r="M29" s="38"/>
      <c r="N29" s="38">
        <v>21</v>
      </c>
      <c r="O29" s="38">
        <v>49</v>
      </c>
      <c r="P29" s="38">
        <v>47</v>
      </c>
      <c r="Q29" s="38">
        <v>46</v>
      </c>
      <c r="R29" s="38">
        <v>40</v>
      </c>
      <c r="S29" s="38">
        <v>52</v>
      </c>
      <c r="T29" s="38">
        <v>53</v>
      </c>
      <c r="U29" s="38">
        <v>52</v>
      </c>
      <c r="V29" s="41">
        <v>47</v>
      </c>
      <c r="W29" s="41">
        <v>49</v>
      </c>
      <c r="X29" s="24">
        <f>(U29+V29+W29)/3</f>
        <v>49.333333333333336</v>
      </c>
      <c r="Y29" s="5"/>
      <c r="Z29" s="5"/>
      <c r="AA29" s="5"/>
      <c r="AB29" s="21"/>
      <c r="AC29" s="19"/>
    </row>
    <row r="30" spans="1:38" x14ac:dyDescent="0.25">
      <c r="A30" s="37" t="s">
        <v>39</v>
      </c>
      <c r="B30" s="38" t="s">
        <v>41</v>
      </c>
      <c r="C30" s="38" t="s">
        <v>235</v>
      </c>
      <c r="D30" s="38" t="s">
        <v>83</v>
      </c>
      <c r="E30" s="38"/>
      <c r="F30" s="38" t="s">
        <v>108</v>
      </c>
      <c r="G30" s="38">
        <v>53</v>
      </c>
      <c r="H30" s="38"/>
      <c r="I30" s="38">
        <v>33</v>
      </c>
      <c r="J30" s="38"/>
      <c r="K30" s="38">
        <v>49</v>
      </c>
      <c r="L30" s="38"/>
      <c r="M30" s="38">
        <v>54</v>
      </c>
      <c r="N30" s="38"/>
      <c r="O30" s="38">
        <v>50</v>
      </c>
      <c r="P30" s="38"/>
      <c r="Q30" s="38">
        <v>53</v>
      </c>
      <c r="R30" s="38"/>
      <c r="S30" s="38">
        <v>47</v>
      </c>
      <c r="T30" s="38"/>
      <c r="U30" s="38">
        <v>52</v>
      </c>
      <c r="V30" s="41"/>
      <c r="W30" s="41">
        <v>45</v>
      </c>
      <c r="X30" s="24">
        <f>(S30+U30+W30)/3</f>
        <v>48</v>
      </c>
      <c r="Y30" s="5"/>
      <c r="Z30" s="5" t="s">
        <v>108</v>
      </c>
      <c r="AA30" s="3" t="s">
        <v>108</v>
      </c>
      <c r="AB30" s="21" t="s">
        <v>108</v>
      </c>
      <c r="AC30" s="19"/>
      <c r="AF30" s="3" t="s">
        <v>108</v>
      </c>
      <c r="AH30" s="3" t="s">
        <v>108</v>
      </c>
    </row>
    <row r="31" spans="1:38" x14ac:dyDescent="0.25">
      <c r="A31" s="37" t="s">
        <v>20</v>
      </c>
      <c r="B31" s="38" t="s">
        <v>21</v>
      </c>
      <c r="C31" s="38" t="s">
        <v>236</v>
      </c>
      <c r="D31" s="38" t="s">
        <v>165</v>
      </c>
      <c r="E31" s="38" t="s">
        <v>108</v>
      </c>
      <c r="F31" s="38"/>
      <c r="G31" s="38"/>
      <c r="H31" s="38">
        <v>35</v>
      </c>
      <c r="I31" s="38"/>
      <c r="J31" s="38">
        <v>61</v>
      </c>
      <c r="K31" s="38"/>
      <c r="L31" s="38">
        <v>61</v>
      </c>
      <c r="M31" s="38"/>
      <c r="N31" s="38">
        <f>65+11</f>
        <v>76</v>
      </c>
      <c r="O31" s="38"/>
      <c r="P31" s="38">
        <v>51</v>
      </c>
      <c r="Q31" s="38"/>
      <c r="R31" s="38">
        <v>46</v>
      </c>
      <c r="S31" s="38"/>
      <c r="T31" s="38">
        <v>63</v>
      </c>
      <c r="U31" s="38"/>
      <c r="V31" s="41">
        <v>32</v>
      </c>
      <c r="W31" s="41"/>
      <c r="X31" s="24">
        <f>(R31+T31+V31)/3</f>
        <v>47</v>
      </c>
      <c r="Y31" s="5"/>
      <c r="Z31" s="5" t="s">
        <v>108</v>
      </c>
      <c r="AA31" s="5"/>
      <c r="AB31" s="21"/>
      <c r="AC31" s="19"/>
      <c r="AD31" s="20" t="s">
        <v>108</v>
      </c>
      <c r="AK31" s="20" t="s">
        <v>108</v>
      </c>
      <c r="AL31" s="20" t="s">
        <v>108</v>
      </c>
    </row>
    <row r="32" spans="1:38" x14ac:dyDescent="0.25">
      <c r="A32" s="37" t="s">
        <v>104</v>
      </c>
      <c r="B32" s="14" t="s">
        <v>118</v>
      </c>
      <c r="C32" s="14" t="s">
        <v>233</v>
      </c>
      <c r="D32" s="38" t="s">
        <v>103</v>
      </c>
      <c r="E32" s="38"/>
      <c r="F32" s="38" t="s">
        <v>108</v>
      </c>
      <c r="G32" s="38"/>
      <c r="H32" s="38"/>
      <c r="I32" s="38"/>
      <c r="J32" s="38"/>
      <c r="K32" s="38">
        <v>21</v>
      </c>
      <c r="L32" s="38"/>
      <c r="M32" s="38">
        <v>34</v>
      </c>
      <c r="N32" s="38"/>
      <c r="O32" s="38">
        <v>39</v>
      </c>
      <c r="P32" s="38"/>
      <c r="Q32" s="38">
        <v>42</v>
      </c>
      <c r="R32" s="38"/>
      <c r="S32" s="38">
        <v>58</v>
      </c>
      <c r="T32" s="38"/>
      <c r="U32" s="38">
        <v>34</v>
      </c>
      <c r="V32" s="41"/>
      <c r="W32" s="41">
        <v>49</v>
      </c>
      <c r="X32" s="24">
        <f>(S32+U32+W32)/3</f>
        <v>47</v>
      </c>
      <c r="Y32" s="5"/>
      <c r="Z32" s="5" t="s">
        <v>108</v>
      </c>
      <c r="AA32" s="20" t="s">
        <v>108</v>
      </c>
      <c r="AB32" s="21"/>
      <c r="AC32" s="19" t="s">
        <v>108</v>
      </c>
      <c r="AG32" s="20" t="s">
        <v>108</v>
      </c>
      <c r="AI32" s="3" t="s">
        <v>108</v>
      </c>
    </row>
    <row r="33" spans="1:38" x14ac:dyDescent="0.25">
      <c r="A33" s="37" t="s">
        <v>161</v>
      </c>
      <c r="B33" s="38" t="s">
        <v>162</v>
      </c>
      <c r="C33" s="38" t="s">
        <v>235</v>
      </c>
      <c r="D33" s="38" t="s">
        <v>160</v>
      </c>
      <c r="E33" s="38"/>
      <c r="F33" s="38" t="s">
        <v>108</v>
      </c>
      <c r="G33" s="38"/>
      <c r="H33" s="38"/>
      <c r="I33" s="38"/>
      <c r="J33" s="38"/>
      <c r="K33" s="38"/>
      <c r="L33" s="38"/>
      <c r="M33" s="38"/>
      <c r="N33" s="38"/>
      <c r="O33" s="38">
        <v>44</v>
      </c>
      <c r="P33" s="38"/>
      <c r="Q33" s="38">
        <v>48</v>
      </c>
      <c r="R33" s="38"/>
      <c r="S33" s="38">
        <v>70</v>
      </c>
      <c r="T33" s="38"/>
      <c r="U33" s="38">
        <v>48</v>
      </c>
      <c r="V33" s="41"/>
      <c r="W33" s="41">
        <v>21</v>
      </c>
      <c r="X33" s="24">
        <f>(S33+U33+W33)/3</f>
        <v>46.333333333333336</v>
      </c>
      <c r="Y33" s="5"/>
      <c r="Z33" s="5"/>
      <c r="AA33" s="5"/>
      <c r="AB33" s="21"/>
      <c r="AC33" s="19"/>
    </row>
    <row r="34" spans="1:38" x14ac:dyDescent="0.25">
      <c r="A34" s="37" t="s">
        <v>100</v>
      </c>
      <c r="B34" s="38" t="s">
        <v>157</v>
      </c>
      <c r="C34" s="38" t="s">
        <v>233</v>
      </c>
      <c r="D34" s="38" t="s">
        <v>141</v>
      </c>
      <c r="E34" s="38"/>
      <c r="F34" s="38" t="s">
        <v>108</v>
      </c>
      <c r="G34" s="38">
        <v>25</v>
      </c>
      <c r="H34" s="38"/>
      <c r="I34" s="38">
        <v>30</v>
      </c>
      <c r="J34" s="38"/>
      <c r="K34" s="38">
        <v>26</v>
      </c>
      <c r="L34" s="38"/>
      <c r="M34" s="38">
        <v>24</v>
      </c>
      <c r="N34" s="38"/>
      <c r="O34" s="38">
        <f>22+7</f>
        <v>29</v>
      </c>
      <c r="P34" s="38"/>
      <c r="Q34" s="38">
        <v>31</v>
      </c>
      <c r="R34" s="38"/>
      <c r="S34" s="38">
        <v>46</v>
      </c>
      <c r="T34" s="38"/>
      <c r="U34" s="38">
        <f>31+14</f>
        <v>45</v>
      </c>
      <c r="V34" s="41"/>
      <c r="W34" s="41">
        <v>45</v>
      </c>
      <c r="X34" s="24">
        <f>(S34+U34+W34)/3</f>
        <v>45.333333333333336</v>
      </c>
      <c r="Y34" s="5"/>
      <c r="Z34" s="5" t="s">
        <v>108</v>
      </c>
      <c r="AA34" s="20" t="s">
        <v>108</v>
      </c>
      <c r="AB34" s="21"/>
      <c r="AC34" s="3" t="s">
        <v>108</v>
      </c>
      <c r="AI34" s="20" t="s">
        <v>108</v>
      </c>
    </row>
    <row r="35" spans="1:38" x14ac:dyDescent="0.25">
      <c r="A35" s="37" t="s">
        <v>18</v>
      </c>
      <c r="B35" s="38" t="s">
        <v>19</v>
      </c>
      <c r="C35" s="38" t="s">
        <v>233</v>
      </c>
      <c r="D35" s="38" t="s">
        <v>52</v>
      </c>
      <c r="E35" s="38" t="s">
        <v>108</v>
      </c>
      <c r="F35" s="38" t="s">
        <v>108</v>
      </c>
      <c r="G35" s="38">
        <v>23</v>
      </c>
      <c r="H35" s="38">
        <v>24</v>
      </c>
      <c r="I35" s="38">
        <v>23</v>
      </c>
      <c r="J35" s="38">
        <v>30</v>
      </c>
      <c r="K35" s="38">
        <v>24</v>
      </c>
      <c r="L35" s="38">
        <v>37</v>
      </c>
      <c r="M35" s="38">
        <v>35</v>
      </c>
      <c r="N35" s="38">
        <f>13+15</f>
        <v>28</v>
      </c>
      <c r="O35" s="38">
        <f>41+21</f>
        <v>62</v>
      </c>
      <c r="P35" s="38">
        <f>32+22</f>
        <v>54</v>
      </c>
      <c r="Q35" s="38">
        <v>60</v>
      </c>
      <c r="R35" s="38">
        <v>54</v>
      </c>
      <c r="S35" s="38">
        <v>63</v>
      </c>
      <c r="T35" s="38">
        <f>29+19</f>
        <v>48</v>
      </c>
      <c r="U35" s="38">
        <f>31+25</f>
        <v>56</v>
      </c>
      <c r="V35" s="41">
        <v>28</v>
      </c>
      <c r="W35" s="41">
        <v>52</v>
      </c>
      <c r="X35" s="24">
        <f>(U35+V35+W35)/3</f>
        <v>45.333333333333336</v>
      </c>
      <c r="Y35" s="5"/>
      <c r="Z35" s="5" t="s">
        <v>108</v>
      </c>
      <c r="AA35" s="20" t="s">
        <v>108</v>
      </c>
      <c r="AB35" s="21"/>
      <c r="AC35" s="3"/>
      <c r="AD35" s="20" t="s">
        <v>108</v>
      </c>
      <c r="AG35" s="3" t="s">
        <v>108</v>
      </c>
      <c r="AH35" s="3" t="s">
        <v>108</v>
      </c>
      <c r="AK35" s="20" t="s">
        <v>108</v>
      </c>
    </row>
    <row r="36" spans="1:38" ht="15" customHeight="1" x14ac:dyDescent="0.25">
      <c r="A36" s="37" t="s">
        <v>27</v>
      </c>
      <c r="B36" s="38" t="s">
        <v>28</v>
      </c>
      <c r="C36" s="38" t="s">
        <v>235</v>
      </c>
      <c r="D36" s="38" t="s">
        <v>84</v>
      </c>
      <c r="E36" s="38" t="s">
        <v>108</v>
      </c>
      <c r="F36" s="38"/>
      <c r="G36" s="38"/>
      <c r="H36" s="38">
        <v>38</v>
      </c>
      <c r="I36" s="38"/>
      <c r="J36" s="38">
        <v>64</v>
      </c>
      <c r="K36" s="38"/>
      <c r="L36" s="38">
        <v>69</v>
      </c>
      <c r="M36" s="38"/>
      <c r="N36" s="38">
        <v>46</v>
      </c>
      <c r="O36" s="38"/>
      <c r="P36" s="38">
        <v>58</v>
      </c>
      <c r="Q36" s="38"/>
      <c r="R36" s="38">
        <v>43</v>
      </c>
      <c r="S36" s="38"/>
      <c r="T36" s="38">
        <v>49</v>
      </c>
      <c r="U36" s="38"/>
      <c r="V36" s="41">
        <v>35</v>
      </c>
      <c r="W36" s="41"/>
      <c r="X36" s="24">
        <f>(R36+T36+V36)/3</f>
        <v>42.333333333333336</v>
      </c>
      <c r="Y36" s="5"/>
      <c r="Z36" s="5" t="s">
        <v>108</v>
      </c>
      <c r="AA36" s="20" t="s">
        <v>108</v>
      </c>
      <c r="AB36" s="21" t="s">
        <v>108</v>
      </c>
      <c r="AC36" s="19"/>
      <c r="AF36" s="3" t="s">
        <v>108</v>
      </c>
      <c r="AH36" s="3" t="s">
        <v>108</v>
      </c>
    </row>
    <row r="37" spans="1:38" x14ac:dyDescent="0.25">
      <c r="A37" s="37" t="s">
        <v>58</v>
      </c>
      <c r="B37" s="38" t="s">
        <v>178</v>
      </c>
      <c r="C37" s="38" t="s">
        <v>236</v>
      </c>
      <c r="D37" s="38" t="s">
        <v>59</v>
      </c>
      <c r="E37" s="38" t="s">
        <v>108</v>
      </c>
      <c r="F37" s="38"/>
      <c r="G37" s="38"/>
      <c r="H37" s="38">
        <v>21</v>
      </c>
      <c r="I37" s="38"/>
      <c r="J37" s="38">
        <v>25</v>
      </c>
      <c r="K37" s="38"/>
      <c r="L37" s="38">
        <v>27</v>
      </c>
      <c r="M37" s="38"/>
      <c r="N37" s="38">
        <f>21+14</f>
        <v>35</v>
      </c>
      <c r="O37" s="38"/>
      <c r="P37" s="38">
        <f>24+27</f>
        <v>51</v>
      </c>
      <c r="Q37" s="38"/>
      <c r="R37" s="38">
        <v>45</v>
      </c>
      <c r="S37" s="38"/>
      <c r="T37" s="38">
        <f>20+17</f>
        <v>37</v>
      </c>
      <c r="U37" s="38"/>
      <c r="V37" s="41">
        <v>40</v>
      </c>
      <c r="W37" s="41"/>
      <c r="X37" s="24">
        <f>(R37+T37+V37)/3</f>
        <v>40.666666666666664</v>
      </c>
      <c r="Y37" s="5"/>
      <c r="Z37" s="5" t="s">
        <v>108</v>
      </c>
      <c r="AA37" s="20" t="s">
        <v>108</v>
      </c>
      <c r="AB37" s="21"/>
      <c r="AC37" s="3"/>
      <c r="AD37" s="20" t="s">
        <v>108</v>
      </c>
      <c r="AE37" s="20" t="s">
        <v>108</v>
      </c>
      <c r="AH37" s="3" t="s">
        <v>108</v>
      </c>
      <c r="AI37" s="3" t="s">
        <v>108</v>
      </c>
      <c r="AK37" s="20" t="s">
        <v>108</v>
      </c>
      <c r="AL37" s="20" t="s">
        <v>108</v>
      </c>
    </row>
    <row r="38" spans="1:38" x14ac:dyDescent="0.25">
      <c r="A38" s="37" t="s">
        <v>106</v>
      </c>
      <c r="B38" s="14" t="s">
        <v>157</v>
      </c>
      <c r="C38" s="14" t="s">
        <v>233</v>
      </c>
      <c r="D38" s="38" t="s">
        <v>105</v>
      </c>
      <c r="E38" s="38" t="s">
        <v>108</v>
      </c>
      <c r="F38" s="38"/>
      <c r="G38" s="38"/>
      <c r="H38" s="38"/>
      <c r="I38" s="38"/>
      <c r="J38" s="38"/>
      <c r="K38" s="38"/>
      <c r="L38" s="38">
        <v>30</v>
      </c>
      <c r="M38" s="38"/>
      <c r="N38" s="38">
        <v>37</v>
      </c>
      <c r="O38" s="38"/>
      <c r="P38" s="38">
        <v>35</v>
      </c>
      <c r="Q38" s="38"/>
      <c r="R38" s="38">
        <v>47</v>
      </c>
      <c r="S38" s="38"/>
      <c r="T38" s="38">
        <v>41</v>
      </c>
      <c r="U38" s="38"/>
      <c r="V38" s="41">
        <v>33</v>
      </c>
      <c r="W38" s="41"/>
      <c r="X38" s="24">
        <f>(R38+T38+V38)/3</f>
        <v>40.333333333333336</v>
      </c>
      <c r="Y38" s="5"/>
      <c r="Z38" s="5" t="s">
        <v>108</v>
      </c>
      <c r="AA38" s="5"/>
      <c r="AB38" s="21"/>
      <c r="AC38" s="3" t="s">
        <v>108</v>
      </c>
    </row>
    <row r="39" spans="1:38" x14ac:dyDescent="0.25">
      <c r="A39" s="37" t="s">
        <v>174</v>
      </c>
      <c r="B39" s="38" t="s">
        <v>119</v>
      </c>
      <c r="C39" s="38" t="s">
        <v>236</v>
      </c>
      <c r="D39" s="38" t="s">
        <v>142</v>
      </c>
      <c r="E39" s="38" t="s">
        <v>108</v>
      </c>
      <c r="F39" s="38"/>
      <c r="G39" s="38"/>
      <c r="H39" s="38"/>
      <c r="I39" s="38"/>
      <c r="J39" s="38"/>
      <c r="K39" s="38"/>
      <c r="L39" s="38"/>
      <c r="M39" s="38"/>
      <c r="N39" s="38">
        <v>7</v>
      </c>
      <c r="O39" s="38"/>
      <c r="P39" s="38">
        <v>36</v>
      </c>
      <c r="Q39" s="38"/>
      <c r="R39" s="38">
        <v>33</v>
      </c>
      <c r="S39" s="38"/>
      <c r="T39" s="38">
        <v>49</v>
      </c>
      <c r="U39" s="38"/>
      <c r="V39" s="41">
        <v>38</v>
      </c>
      <c r="W39" s="41"/>
      <c r="X39" s="24">
        <f>(R39+T39+V39)/3</f>
        <v>40</v>
      </c>
      <c r="Y39" s="5"/>
      <c r="Z39" s="5" t="s">
        <v>108</v>
      </c>
      <c r="AA39" s="5"/>
      <c r="AB39" s="21"/>
      <c r="AC39" s="19"/>
      <c r="AG39" s="3" t="s">
        <v>108</v>
      </c>
    </row>
    <row r="40" spans="1:38" x14ac:dyDescent="0.25">
      <c r="A40" s="37" t="s">
        <v>202</v>
      </c>
      <c r="B40" s="38" t="s">
        <v>195</v>
      </c>
      <c r="C40" s="38" t="s">
        <v>235</v>
      </c>
      <c r="D40" s="38" t="s">
        <v>92</v>
      </c>
      <c r="E40" s="38"/>
      <c r="F40" s="38" t="s">
        <v>108</v>
      </c>
      <c r="G40" s="38">
        <v>61</v>
      </c>
      <c r="H40" s="38"/>
      <c r="I40" s="38">
        <v>74</v>
      </c>
      <c r="J40" s="38"/>
      <c r="K40" s="38">
        <v>51</v>
      </c>
      <c r="L40" s="38"/>
      <c r="M40" s="38">
        <v>58</v>
      </c>
      <c r="N40" s="38"/>
      <c r="O40" s="38">
        <f>56</f>
        <v>56</v>
      </c>
      <c r="P40" s="38"/>
      <c r="Q40" s="38">
        <v>59</v>
      </c>
      <c r="R40" s="38"/>
      <c r="S40" s="38">
        <v>43</v>
      </c>
      <c r="T40" s="38"/>
      <c r="U40" s="38">
        <v>37</v>
      </c>
      <c r="V40" s="41"/>
      <c r="W40" s="41">
        <v>35</v>
      </c>
      <c r="X40" s="24">
        <f>(S40+U40+W40)/3</f>
        <v>38.333333333333336</v>
      </c>
      <c r="Y40" s="5"/>
      <c r="Z40" s="5" t="s">
        <v>108</v>
      </c>
      <c r="AA40" s="5"/>
      <c r="AB40" s="21"/>
      <c r="AC40" s="19"/>
      <c r="AI40" s="20" t="s">
        <v>108</v>
      </c>
    </row>
    <row r="41" spans="1:38" x14ac:dyDescent="0.25">
      <c r="A41" s="37" t="s">
        <v>116</v>
      </c>
      <c r="B41" s="14" t="s">
        <v>157</v>
      </c>
      <c r="C41" s="14" t="s">
        <v>233</v>
      </c>
      <c r="D41" s="38" t="s">
        <v>99</v>
      </c>
      <c r="E41" s="38"/>
      <c r="F41" s="38" t="s">
        <v>108</v>
      </c>
      <c r="G41" s="38">
        <v>25</v>
      </c>
      <c r="H41" s="38"/>
      <c r="I41" s="38">
        <v>30</v>
      </c>
      <c r="J41" s="38"/>
      <c r="K41" s="38">
        <v>22</v>
      </c>
      <c r="L41" s="38"/>
      <c r="M41" s="38">
        <v>28</v>
      </c>
      <c r="N41" s="38"/>
      <c r="O41" s="38">
        <v>28</v>
      </c>
      <c r="P41" s="38"/>
      <c r="Q41" s="38">
        <v>42</v>
      </c>
      <c r="R41" s="38"/>
      <c r="S41" s="38">
        <v>42</v>
      </c>
      <c r="T41" s="38"/>
      <c r="U41" s="38">
        <f>38</f>
        <v>38</v>
      </c>
      <c r="V41" s="41">
        <v>35</v>
      </c>
      <c r="W41" s="41">
        <v>40</v>
      </c>
      <c r="X41" s="24">
        <f>(U41+V41+W41)/3</f>
        <v>37.666666666666664</v>
      </c>
      <c r="Y41" s="5"/>
      <c r="Z41" s="5" t="s">
        <v>108</v>
      </c>
      <c r="AA41" s="5"/>
      <c r="AB41" s="21"/>
      <c r="AC41" s="19" t="s">
        <v>108</v>
      </c>
      <c r="AI41" s="20" t="s">
        <v>108</v>
      </c>
    </row>
    <row r="42" spans="1:38" x14ac:dyDescent="0.25">
      <c r="A42" s="37" t="s">
        <v>25</v>
      </c>
      <c r="B42" s="38" t="s">
        <v>26</v>
      </c>
      <c r="C42" s="38" t="s">
        <v>235</v>
      </c>
      <c r="D42" s="38" t="s">
        <v>65</v>
      </c>
      <c r="E42" s="38" t="s">
        <v>108</v>
      </c>
      <c r="F42" s="38"/>
      <c r="G42" s="38">
        <v>28</v>
      </c>
      <c r="H42" s="38"/>
      <c r="I42" s="38">
        <v>25</v>
      </c>
      <c r="J42" s="38"/>
      <c r="K42" s="38">
        <v>19</v>
      </c>
      <c r="L42" s="38"/>
      <c r="M42" s="38"/>
      <c r="N42" s="38">
        <f>11+17</f>
        <v>28</v>
      </c>
      <c r="O42" s="38"/>
      <c r="P42" s="38">
        <f>9+13</f>
        <v>22</v>
      </c>
      <c r="Q42" s="38"/>
      <c r="R42" s="38">
        <v>29</v>
      </c>
      <c r="S42" s="38"/>
      <c r="T42" s="38">
        <f>14+42</f>
        <v>56</v>
      </c>
      <c r="U42" s="38"/>
      <c r="V42" s="41">
        <v>25</v>
      </c>
      <c r="W42" s="41"/>
      <c r="X42" s="24">
        <f>(R42+T42+V42)/3</f>
        <v>36.666666666666664</v>
      </c>
      <c r="Y42" s="5"/>
      <c r="Z42" s="5" t="s">
        <v>108</v>
      </c>
      <c r="AA42" s="20" t="s">
        <v>108</v>
      </c>
      <c r="AB42" s="21" t="s">
        <v>108</v>
      </c>
      <c r="AC42" s="19"/>
      <c r="AH42" s="3" t="s">
        <v>108</v>
      </c>
    </row>
    <row r="43" spans="1:38" x14ac:dyDescent="0.25">
      <c r="A43" s="37" t="s">
        <v>102</v>
      </c>
      <c r="B43" s="14" t="s">
        <v>157</v>
      </c>
      <c r="C43" s="14" t="s">
        <v>233</v>
      </c>
      <c r="D43" s="38" t="s">
        <v>101</v>
      </c>
      <c r="E43" s="38" t="s">
        <v>108</v>
      </c>
      <c r="F43" s="38"/>
      <c r="G43" s="38"/>
      <c r="H43" s="38"/>
      <c r="I43" s="38"/>
      <c r="J43" s="38"/>
      <c r="K43" s="38"/>
      <c r="L43" s="38">
        <v>26</v>
      </c>
      <c r="M43" s="38"/>
      <c r="N43" s="38">
        <v>31</v>
      </c>
      <c r="O43" s="38"/>
      <c r="P43" s="38">
        <v>31</v>
      </c>
      <c r="Q43" s="38"/>
      <c r="R43" s="38">
        <v>35</v>
      </c>
      <c r="S43" s="38"/>
      <c r="T43" s="38">
        <v>38</v>
      </c>
      <c r="U43" s="38"/>
      <c r="V43" s="41">
        <v>36</v>
      </c>
      <c r="W43" s="41"/>
      <c r="X43" s="24">
        <f>(R43+T43+V43)/3</f>
        <v>36.333333333333336</v>
      </c>
      <c r="Y43" s="5"/>
      <c r="Z43" s="5" t="s">
        <v>108</v>
      </c>
      <c r="AA43" s="5"/>
      <c r="AB43" s="21"/>
      <c r="AC43" s="3" t="s">
        <v>108</v>
      </c>
      <c r="AI43" s="20" t="s">
        <v>108</v>
      </c>
    </row>
    <row r="44" spans="1:38" x14ac:dyDescent="0.25">
      <c r="A44" s="37" t="s">
        <v>33</v>
      </c>
      <c r="B44" s="38" t="s">
        <v>24</v>
      </c>
      <c r="C44" s="38" t="s">
        <v>233</v>
      </c>
      <c r="D44" s="38" t="s">
        <v>53</v>
      </c>
      <c r="E44" s="38"/>
      <c r="F44" s="38" t="s">
        <v>108</v>
      </c>
      <c r="G44" s="38">
        <v>6</v>
      </c>
      <c r="H44" s="38"/>
      <c r="I44" s="38">
        <v>11</v>
      </c>
      <c r="J44" s="38"/>
      <c r="K44" s="38">
        <v>9</v>
      </c>
      <c r="L44" s="38"/>
      <c r="M44" s="38">
        <v>28</v>
      </c>
      <c r="N44" s="38"/>
      <c r="O44" s="38">
        <f>34+7</f>
        <v>41</v>
      </c>
      <c r="P44" s="38"/>
      <c r="Q44" s="38">
        <v>56</v>
      </c>
      <c r="R44" s="38"/>
      <c r="S44" s="38">
        <v>42</v>
      </c>
      <c r="T44" s="38"/>
      <c r="U44" s="38">
        <f>38+11</f>
        <v>49</v>
      </c>
      <c r="V44" s="41"/>
      <c r="W44" s="41">
        <v>18</v>
      </c>
      <c r="X44" s="24">
        <f t="shared" ref="X44:X49" si="0">(S44+U44+W44)/3</f>
        <v>36.333333333333336</v>
      </c>
      <c r="Y44" s="5" t="s">
        <v>140</v>
      </c>
      <c r="Z44" s="5" t="s">
        <v>108</v>
      </c>
      <c r="AA44" s="5"/>
      <c r="AB44" s="21"/>
      <c r="AC44" s="19"/>
      <c r="AG44" s="3" t="s">
        <v>108</v>
      </c>
      <c r="AI44" s="20" t="s">
        <v>108</v>
      </c>
      <c r="AK44" s="20" t="s">
        <v>108</v>
      </c>
    </row>
    <row r="45" spans="1:38" s="4" customFormat="1" x14ac:dyDescent="0.25">
      <c r="A45" s="37" t="s">
        <v>29</v>
      </c>
      <c r="B45" s="38" t="s">
        <v>109</v>
      </c>
      <c r="C45" s="38" t="s">
        <v>235</v>
      </c>
      <c r="D45" s="38" t="s">
        <v>146</v>
      </c>
      <c r="E45" s="38"/>
      <c r="F45" s="38" t="s">
        <v>108</v>
      </c>
      <c r="G45" s="38"/>
      <c r="H45" s="38"/>
      <c r="I45" s="38">
        <v>33</v>
      </c>
      <c r="J45" s="38"/>
      <c r="K45" s="38">
        <v>30</v>
      </c>
      <c r="L45" s="38"/>
      <c r="M45" s="38">
        <v>34</v>
      </c>
      <c r="N45" s="38"/>
      <c r="O45" s="38">
        <v>31</v>
      </c>
      <c r="P45" s="38"/>
      <c r="Q45" s="38">
        <v>44</v>
      </c>
      <c r="R45" s="38"/>
      <c r="S45" s="38">
        <v>39</v>
      </c>
      <c r="T45" s="38"/>
      <c r="U45" s="38">
        <v>35</v>
      </c>
      <c r="V45" s="41"/>
      <c r="W45" s="41">
        <v>33</v>
      </c>
      <c r="X45" s="24">
        <f t="shared" si="0"/>
        <v>35.666666666666664</v>
      </c>
      <c r="Y45" s="5"/>
      <c r="Z45" s="5" t="s">
        <v>108</v>
      </c>
      <c r="AA45" s="20" t="s">
        <v>108</v>
      </c>
      <c r="AB45" s="21" t="s">
        <v>108</v>
      </c>
      <c r="AC45" s="19"/>
      <c r="AD45" s="20" t="s">
        <v>108</v>
      </c>
      <c r="AE45" s="1"/>
      <c r="AF45" s="3" t="s">
        <v>108</v>
      </c>
      <c r="AG45" s="1"/>
      <c r="AH45" s="1"/>
      <c r="AI45" s="1"/>
      <c r="AJ45" s="3" t="s">
        <v>108</v>
      </c>
      <c r="AK45" s="1"/>
      <c r="AL45" s="1"/>
    </row>
    <row r="46" spans="1:38" x14ac:dyDescent="0.25">
      <c r="A46" s="37" t="s">
        <v>198</v>
      </c>
      <c r="B46" s="38" t="s">
        <v>196</v>
      </c>
      <c r="C46" s="38" t="s">
        <v>244</v>
      </c>
      <c r="D46" s="38" t="s">
        <v>91</v>
      </c>
      <c r="E46" s="38"/>
      <c r="F46" s="38" t="s">
        <v>108</v>
      </c>
      <c r="G46" s="38"/>
      <c r="H46" s="38"/>
      <c r="I46" s="38">
        <v>7</v>
      </c>
      <c r="J46" s="38"/>
      <c r="K46" s="38">
        <v>22</v>
      </c>
      <c r="L46" s="38"/>
      <c r="M46" s="38">
        <v>34</v>
      </c>
      <c r="N46" s="38"/>
      <c r="O46" s="38">
        <v>41</v>
      </c>
      <c r="P46" s="38"/>
      <c r="Q46" s="38">
        <v>45</v>
      </c>
      <c r="R46" s="38"/>
      <c r="S46" s="38">
        <v>45</v>
      </c>
      <c r="T46" s="38"/>
      <c r="U46" s="38">
        <v>39</v>
      </c>
      <c r="V46" s="41"/>
      <c r="W46" s="41">
        <v>23</v>
      </c>
      <c r="X46" s="24">
        <f t="shared" si="0"/>
        <v>35.666666666666664</v>
      </c>
      <c r="Y46" s="5"/>
      <c r="Z46" s="5" t="s">
        <v>108</v>
      </c>
      <c r="AA46" s="3" t="s">
        <v>108</v>
      </c>
      <c r="AB46" s="21"/>
      <c r="AC46" s="19"/>
      <c r="AF46" s="3" t="s">
        <v>108</v>
      </c>
    </row>
    <row r="47" spans="1:38" s="4" customFormat="1" x14ac:dyDescent="0.25">
      <c r="A47" s="18" t="s">
        <v>80</v>
      </c>
      <c r="B47" s="14" t="s">
        <v>114</v>
      </c>
      <c r="C47" s="14" t="s">
        <v>236</v>
      </c>
      <c r="D47" s="14" t="s">
        <v>78</v>
      </c>
      <c r="E47" s="38"/>
      <c r="F47" s="38" t="s">
        <v>108</v>
      </c>
      <c r="G47" s="38"/>
      <c r="H47" s="38"/>
      <c r="I47" s="38"/>
      <c r="J47" s="38"/>
      <c r="K47" s="38">
        <v>28</v>
      </c>
      <c r="L47" s="38">
        <v>5</v>
      </c>
      <c r="M47" s="38">
        <v>28</v>
      </c>
      <c r="N47" s="38">
        <v>9</v>
      </c>
      <c r="O47" s="38">
        <v>33</v>
      </c>
      <c r="P47" s="38"/>
      <c r="Q47" s="38">
        <v>40</v>
      </c>
      <c r="R47" s="38"/>
      <c r="S47" s="38">
        <v>41</v>
      </c>
      <c r="T47" s="38"/>
      <c r="U47" s="38">
        <v>26</v>
      </c>
      <c r="V47" s="41"/>
      <c r="W47" s="41">
        <v>25</v>
      </c>
      <c r="X47" s="24">
        <f t="shared" si="0"/>
        <v>30.666666666666668</v>
      </c>
      <c r="Y47" s="5"/>
      <c r="Z47" s="4" t="s">
        <v>108</v>
      </c>
      <c r="AA47" s="5"/>
      <c r="AB47" s="21"/>
      <c r="AC47" s="19"/>
      <c r="AD47" s="3" t="s">
        <v>108</v>
      </c>
      <c r="AE47" s="1"/>
      <c r="AF47" s="1"/>
      <c r="AG47" s="20" t="s">
        <v>108</v>
      </c>
      <c r="AH47" s="1"/>
      <c r="AI47" s="1"/>
      <c r="AJ47" s="1"/>
      <c r="AK47" s="3" t="s">
        <v>108</v>
      </c>
      <c r="AL47" s="1"/>
    </row>
    <row r="48" spans="1:38" x14ac:dyDescent="0.25">
      <c r="A48" s="37" t="s">
        <v>17</v>
      </c>
      <c r="B48" s="38" t="s">
        <v>239</v>
      </c>
      <c r="C48" s="38" t="s">
        <v>233</v>
      </c>
      <c r="D48" s="38" t="s">
        <v>168</v>
      </c>
      <c r="E48" s="38"/>
      <c r="F48" s="38" t="s">
        <v>108</v>
      </c>
      <c r="G48" s="38">
        <v>14</v>
      </c>
      <c r="H48" s="38"/>
      <c r="I48" s="38">
        <v>19</v>
      </c>
      <c r="J48" s="38"/>
      <c r="K48" s="38">
        <v>23</v>
      </c>
      <c r="L48" s="38"/>
      <c r="M48" s="38">
        <v>36</v>
      </c>
      <c r="N48" s="38"/>
      <c r="O48" s="38">
        <v>32</v>
      </c>
      <c r="P48" s="38"/>
      <c r="Q48" s="38">
        <v>25</v>
      </c>
      <c r="R48" s="38"/>
      <c r="S48" s="38">
        <v>39</v>
      </c>
      <c r="T48" s="38"/>
      <c r="U48" s="38">
        <v>26</v>
      </c>
      <c r="V48" s="41"/>
      <c r="W48" s="41">
        <v>24</v>
      </c>
      <c r="X48" s="24">
        <f t="shared" si="0"/>
        <v>29.666666666666668</v>
      </c>
      <c r="Y48" s="5"/>
      <c r="Z48" s="5" t="s">
        <v>108</v>
      </c>
      <c r="AA48" s="5"/>
      <c r="AB48" s="21"/>
      <c r="AC48" s="3"/>
      <c r="AJ48" s="3" t="s">
        <v>108</v>
      </c>
    </row>
    <row r="49" spans="1:38" x14ac:dyDescent="0.25">
      <c r="A49" s="37" t="s">
        <v>163</v>
      </c>
      <c r="B49" s="38" t="s">
        <v>240</v>
      </c>
      <c r="C49" s="38" t="s">
        <v>233</v>
      </c>
      <c r="D49" s="38" t="s">
        <v>164</v>
      </c>
      <c r="E49" s="38"/>
      <c r="F49" s="38" t="s">
        <v>108</v>
      </c>
      <c r="G49" s="38"/>
      <c r="H49" s="38"/>
      <c r="I49" s="38"/>
      <c r="J49" s="38"/>
      <c r="K49" s="38"/>
      <c r="L49" s="38"/>
      <c r="M49" s="38"/>
      <c r="N49" s="38"/>
      <c r="O49" s="38">
        <v>36</v>
      </c>
      <c r="P49" s="38"/>
      <c r="Q49" s="38">
        <v>33</v>
      </c>
      <c r="R49" s="38"/>
      <c r="S49" s="38">
        <v>39</v>
      </c>
      <c r="T49" s="38"/>
      <c r="U49" s="38">
        <v>34</v>
      </c>
      <c r="V49" s="41"/>
      <c r="W49" s="41">
        <v>16</v>
      </c>
      <c r="X49" s="24">
        <f t="shared" si="0"/>
        <v>29.666666666666668</v>
      </c>
      <c r="Y49" s="5"/>
      <c r="Z49" s="5"/>
      <c r="AA49" s="5"/>
      <c r="AB49" s="21"/>
      <c r="AC49" s="19"/>
    </row>
    <row r="50" spans="1:38" x14ac:dyDescent="0.25">
      <c r="A50" s="18" t="s">
        <v>112</v>
      </c>
      <c r="B50" s="38" t="s">
        <v>115</v>
      </c>
      <c r="C50" s="38" t="s">
        <v>233</v>
      </c>
      <c r="D50" s="14" t="s">
        <v>111</v>
      </c>
      <c r="E50" s="38" t="s">
        <v>108</v>
      </c>
      <c r="F50" s="38"/>
      <c r="G50" s="38"/>
      <c r="H50" s="38"/>
      <c r="I50" s="38"/>
      <c r="J50" s="38"/>
      <c r="K50" s="38"/>
      <c r="L50" s="38">
        <v>26</v>
      </c>
      <c r="M50" s="38"/>
      <c r="N50" s="38">
        <v>28</v>
      </c>
      <c r="O50" s="38"/>
      <c r="P50" s="38">
        <v>26</v>
      </c>
      <c r="Q50" s="38"/>
      <c r="R50" s="38">
        <v>28</v>
      </c>
      <c r="S50" s="38"/>
      <c r="T50" s="38">
        <v>32</v>
      </c>
      <c r="U50" s="38"/>
      <c r="V50" s="41">
        <v>27</v>
      </c>
      <c r="W50" s="41"/>
      <c r="X50" s="24">
        <f>(R50+T50+V50)/3</f>
        <v>29</v>
      </c>
      <c r="Y50" s="5"/>
      <c r="Z50" s="5" t="s">
        <v>108</v>
      </c>
      <c r="AA50" s="20" t="s">
        <v>108</v>
      </c>
      <c r="AB50" s="21" t="s">
        <v>108</v>
      </c>
      <c r="AC50" s="19"/>
      <c r="AD50" s="20" t="s">
        <v>108</v>
      </c>
      <c r="AG50" s="3" t="s">
        <v>108</v>
      </c>
      <c r="AJ50" s="20" t="s">
        <v>108</v>
      </c>
      <c r="AK50" s="20" t="s">
        <v>108</v>
      </c>
    </row>
    <row r="51" spans="1:38" x14ac:dyDescent="0.25">
      <c r="A51" s="18" t="s">
        <v>79</v>
      </c>
      <c r="B51" s="14" t="s">
        <v>114</v>
      </c>
      <c r="C51" s="14" t="s">
        <v>236</v>
      </c>
      <c r="D51" s="14" t="s">
        <v>77</v>
      </c>
      <c r="E51" s="38" t="s">
        <v>108</v>
      </c>
      <c r="F51" s="38" t="s">
        <v>108</v>
      </c>
      <c r="G51" s="38">
        <v>41</v>
      </c>
      <c r="H51" s="38">
        <v>6</v>
      </c>
      <c r="I51" s="38">
        <v>37</v>
      </c>
      <c r="J51" s="38">
        <v>10</v>
      </c>
      <c r="K51" s="38">
        <v>35</v>
      </c>
      <c r="L51" s="38">
        <v>3</v>
      </c>
      <c r="M51" s="38">
        <v>32</v>
      </c>
      <c r="N51" s="38">
        <v>6</v>
      </c>
      <c r="O51" s="38">
        <v>42</v>
      </c>
      <c r="P51" s="38">
        <v>10</v>
      </c>
      <c r="Q51" s="38">
        <v>49</v>
      </c>
      <c r="R51" s="38">
        <v>8</v>
      </c>
      <c r="S51" s="38">
        <v>50</v>
      </c>
      <c r="T51" s="38">
        <v>3</v>
      </c>
      <c r="U51" s="38">
        <v>33</v>
      </c>
      <c r="V51" s="41">
        <v>11</v>
      </c>
      <c r="W51" s="41">
        <v>35</v>
      </c>
      <c r="X51" s="24">
        <f>(U51+V51+W51)/3</f>
        <v>26.333333333333332</v>
      </c>
      <c r="Y51" s="5"/>
      <c r="Z51" s="4" t="s">
        <v>108</v>
      </c>
      <c r="AA51" s="20" t="s">
        <v>108</v>
      </c>
      <c r="AB51" s="21"/>
      <c r="AC51" s="19"/>
      <c r="AD51" s="3" t="s">
        <v>108</v>
      </c>
      <c r="AG51" s="20" t="s">
        <v>108</v>
      </c>
      <c r="AK51" s="3" t="s">
        <v>108</v>
      </c>
    </row>
    <row r="52" spans="1:38" ht="21" customHeight="1" x14ac:dyDescent="0.25">
      <c r="A52" s="37" t="s">
        <v>232</v>
      </c>
      <c r="B52" s="38" t="s">
        <v>191</v>
      </c>
      <c r="C52" s="38" t="s">
        <v>235</v>
      </c>
      <c r="D52" s="14" t="s">
        <v>237</v>
      </c>
      <c r="E52" s="38"/>
      <c r="F52" s="38" t="s">
        <v>108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41">
        <v>26</v>
      </c>
      <c r="X52" s="24">
        <f>W52</f>
        <v>26</v>
      </c>
      <c r="Y52" s="5"/>
      <c r="Z52" s="5"/>
      <c r="AA52" s="5"/>
      <c r="AB52" s="21"/>
      <c r="AC52" s="19"/>
    </row>
    <row r="53" spans="1:38" s="6" customFormat="1" ht="15.75" customHeight="1" x14ac:dyDescent="0.25">
      <c r="A53" s="37" t="s">
        <v>206</v>
      </c>
      <c r="B53" s="38" t="s">
        <v>118</v>
      </c>
      <c r="C53" s="38" t="s">
        <v>233</v>
      </c>
      <c r="D53" s="38" t="s">
        <v>122</v>
      </c>
      <c r="E53" s="38" t="s">
        <v>108</v>
      </c>
      <c r="F53" s="38" t="s">
        <v>108</v>
      </c>
      <c r="G53" s="38"/>
      <c r="H53" s="38"/>
      <c r="I53" s="38"/>
      <c r="J53" s="38"/>
      <c r="K53" s="38"/>
      <c r="L53" s="38">
        <v>12</v>
      </c>
      <c r="M53" s="38"/>
      <c r="N53" s="38">
        <v>11</v>
      </c>
      <c r="O53" s="38">
        <v>27</v>
      </c>
      <c r="P53" s="38">
        <v>25</v>
      </c>
      <c r="Q53" s="38">
        <v>28</v>
      </c>
      <c r="R53" s="38">
        <v>21</v>
      </c>
      <c r="S53" s="38">
        <v>18</v>
      </c>
      <c r="T53" s="38">
        <v>19</v>
      </c>
      <c r="U53" s="38">
        <v>30</v>
      </c>
      <c r="V53" s="41">
        <v>14</v>
      </c>
      <c r="W53" s="41">
        <v>34</v>
      </c>
      <c r="X53" s="24">
        <f>(U53+V53+W53)/3</f>
        <v>26</v>
      </c>
      <c r="Y53" s="5"/>
      <c r="Z53" s="5"/>
      <c r="AA53" s="5"/>
      <c r="AB53" s="21"/>
      <c r="AC53" s="19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37" t="s">
        <v>87</v>
      </c>
      <c r="B54" s="38" t="s">
        <v>109</v>
      </c>
      <c r="C54" s="38" t="s">
        <v>235</v>
      </c>
      <c r="D54" s="38" t="s">
        <v>88</v>
      </c>
      <c r="E54" s="38"/>
      <c r="F54" s="38" t="s">
        <v>108</v>
      </c>
      <c r="G54" s="38"/>
      <c r="H54" s="38"/>
      <c r="I54" s="38">
        <v>15</v>
      </c>
      <c r="J54" s="38"/>
      <c r="K54" s="38">
        <v>18</v>
      </c>
      <c r="L54" s="38"/>
      <c r="M54" s="38">
        <v>27</v>
      </c>
      <c r="N54" s="38"/>
      <c r="O54" s="38">
        <v>29</v>
      </c>
      <c r="P54" s="38"/>
      <c r="Q54" s="38">
        <v>24</v>
      </c>
      <c r="R54" s="38"/>
      <c r="S54" s="38">
        <v>27</v>
      </c>
      <c r="T54" s="38"/>
      <c r="U54" s="38">
        <v>25</v>
      </c>
      <c r="V54" s="41"/>
      <c r="W54" s="41">
        <v>22</v>
      </c>
      <c r="X54" s="24">
        <f>(S54+U54+W54)/3</f>
        <v>24.666666666666668</v>
      </c>
      <c r="Y54" s="5"/>
      <c r="Z54" s="5" t="s">
        <v>108</v>
      </c>
      <c r="AA54" s="20" t="s">
        <v>108</v>
      </c>
      <c r="AB54" s="21" t="s">
        <v>108</v>
      </c>
      <c r="AC54" s="19"/>
      <c r="AD54" s="20" t="s">
        <v>108</v>
      </c>
      <c r="AF54" s="3" t="s">
        <v>108</v>
      </c>
      <c r="AG54" s="3" t="s">
        <v>108</v>
      </c>
      <c r="AH54" s="3" t="s">
        <v>108</v>
      </c>
      <c r="AI54" s="20" t="s">
        <v>108</v>
      </c>
    </row>
    <row r="55" spans="1:38" x14ac:dyDescent="0.25">
      <c r="A55" s="37" t="s">
        <v>35</v>
      </c>
      <c r="B55" s="38" t="s">
        <v>21</v>
      </c>
      <c r="C55" s="38" t="s">
        <v>236</v>
      </c>
      <c r="D55" s="38" t="s">
        <v>60</v>
      </c>
      <c r="E55" s="38" t="s">
        <v>108</v>
      </c>
      <c r="F55" s="38"/>
      <c r="G55" s="38"/>
      <c r="H55" s="38">
        <v>32</v>
      </c>
      <c r="I55" s="38"/>
      <c r="J55" s="38">
        <v>27</v>
      </c>
      <c r="K55" s="38"/>
      <c r="L55" s="38">
        <v>23</v>
      </c>
      <c r="M55" s="38"/>
      <c r="N55" s="38">
        <f>9+16</f>
        <v>25</v>
      </c>
      <c r="O55" s="38"/>
      <c r="P55" s="38">
        <f>29+8</f>
        <v>37</v>
      </c>
      <c r="Q55" s="38"/>
      <c r="R55" s="38">
        <v>34</v>
      </c>
      <c r="S55" s="38"/>
      <c r="T55" s="38">
        <f>19+2</f>
        <v>21</v>
      </c>
      <c r="U55" s="38"/>
      <c r="V55" s="41">
        <v>18</v>
      </c>
      <c r="W55" s="41"/>
      <c r="X55" s="24">
        <f>(R55+T55+V55)/3</f>
        <v>24.333333333333332</v>
      </c>
      <c r="Y55" s="5"/>
      <c r="Z55" s="4" t="s">
        <v>108</v>
      </c>
      <c r="AA55" s="20" t="s">
        <v>108</v>
      </c>
      <c r="AB55" s="21"/>
      <c r="AC55" s="19"/>
      <c r="AD55" s="20" t="s">
        <v>108</v>
      </c>
      <c r="AK55" s="3" t="s">
        <v>108</v>
      </c>
    </row>
    <row r="56" spans="1:38" x14ac:dyDescent="0.25">
      <c r="A56" s="37" t="s">
        <v>34</v>
      </c>
      <c r="B56" s="38" t="s">
        <v>3</v>
      </c>
      <c r="C56" s="38" t="s">
        <v>235</v>
      </c>
      <c r="D56" s="38" t="s">
        <v>66</v>
      </c>
      <c r="E56" s="38" t="s">
        <v>108</v>
      </c>
      <c r="F56" s="38"/>
      <c r="G56" s="38"/>
      <c r="H56" s="38">
        <v>5</v>
      </c>
      <c r="I56" s="38"/>
      <c r="J56" s="38">
        <v>8</v>
      </c>
      <c r="K56" s="38"/>
      <c r="L56" s="38">
        <v>9</v>
      </c>
      <c r="M56" s="38"/>
      <c r="N56" s="38">
        <f>8+4</f>
        <v>12</v>
      </c>
      <c r="O56" s="38"/>
      <c r="P56" s="38">
        <f>12+9</f>
        <v>21</v>
      </c>
      <c r="Q56" s="38"/>
      <c r="R56" s="38">
        <v>21</v>
      </c>
      <c r="S56" s="38"/>
      <c r="T56" s="38">
        <f>11+14</f>
        <v>25</v>
      </c>
      <c r="U56" s="38"/>
      <c r="V56" s="41">
        <v>25</v>
      </c>
      <c r="W56" s="41"/>
      <c r="X56" s="24">
        <f>(R56+T56+V56)/3</f>
        <v>23.666666666666668</v>
      </c>
      <c r="Y56" s="5"/>
      <c r="Z56" s="5" t="s">
        <v>108</v>
      </c>
      <c r="AA56" s="5"/>
      <c r="AB56" s="21"/>
      <c r="AC56" s="19"/>
      <c r="AJ56" s="20" t="s">
        <v>108</v>
      </c>
    </row>
    <row r="57" spans="1:38" x14ac:dyDescent="0.25">
      <c r="A57" s="37" t="s">
        <v>56</v>
      </c>
      <c r="B57" s="38" t="s">
        <v>37</v>
      </c>
      <c r="C57" s="38" t="s">
        <v>236</v>
      </c>
      <c r="D57" s="38" t="s">
        <v>57</v>
      </c>
      <c r="E57" s="38" t="s">
        <v>108</v>
      </c>
      <c r="F57" s="38" t="s">
        <v>108</v>
      </c>
      <c r="G57" s="38">
        <v>24</v>
      </c>
      <c r="H57" s="38">
        <v>29</v>
      </c>
      <c r="I57" s="38">
        <v>22</v>
      </c>
      <c r="J57" s="38">
        <v>34</v>
      </c>
      <c r="K57" s="38">
        <v>29</v>
      </c>
      <c r="L57" s="38">
        <v>72</v>
      </c>
      <c r="M57" s="38">
        <v>66</v>
      </c>
      <c r="N57" s="38">
        <f>14+38</f>
        <v>52</v>
      </c>
      <c r="O57" s="38">
        <f>57+20</f>
        <v>77</v>
      </c>
      <c r="P57" s="38">
        <f>32+23</f>
        <v>55</v>
      </c>
      <c r="Q57" s="38">
        <v>80</v>
      </c>
      <c r="R57" s="38">
        <v>35</v>
      </c>
      <c r="S57" s="38">
        <v>55</v>
      </c>
      <c r="T57" s="38">
        <f>15+11</f>
        <v>26</v>
      </c>
      <c r="U57" s="38">
        <f>12+11</f>
        <v>23</v>
      </c>
      <c r="V57" s="41">
        <v>16</v>
      </c>
      <c r="W57" s="41">
        <v>31</v>
      </c>
      <c r="X57" s="24">
        <f>(U57+V57+W57)/3</f>
        <v>23.333333333333332</v>
      </c>
      <c r="Y57" s="5"/>
      <c r="Z57" s="4" t="s">
        <v>108</v>
      </c>
      <c r="AA57" s="5"/>
      <c r="AB57" s="21"/>
      <c r="AC57" s="19"/>
      <c r="AD57" s="20" t="s">
        <v>108</v>
      </c>
      <c r="AK57" s="3" t="s">
        <v>108</v>
      </c>
    </row>
    <row r="58" spans="1:38" x14ac:dyDescent="0.25">
      <c r="A58" s="37" t="s">
        <v>152</v>
      </c>
      <c r="B58" s="38" t="s">
        <v>158</v>
      </c>
      <c r="C58" s="38" t="s">
        <v>235</v>
      </c>
      <c r="D58" s="38" t="s">
        <v>153</v>
      </c>
      <c r="E58" s="38" t="s">
        <v>108</v>
      </c>
      <c r="F58" s="38"/>
      <c r="G58" s="38"/>
      <c r="H58" s="38">
        <v>19</v>
      </c>
      <c r="I58" s="38"/>
      <c r="J58" s="38">
        <v>27</v>
      </c>
      <c r="K58" s="38"/>
      <c r="L58" s="38">
        <v>28</v>
      </c>
      <c r="M58" s="38"/>
      <c r="N58" s="38">
        <f>5+21</f>
        <v>26</v>
      </c>
      <c r="O58" s="38"/>
      <c r="P58" s="39">
        <v>28</v>
      </c>
      <c r="Q58" s="39"/>
      <c r="R58" s="39">
        <v>29</v>
      </c>
      <c r="S58" s="39"/>
      <c r="T58" s="39">
        <v>23</v>
      </c>
      <c r="U58" s="39"/>
      <c r="V58" s="40">
        <v>16</v>
      </c>
      <c r="W58" s="40"/>
      <c r="X58" s="24">
        <f>(R58+T58+V58)/3</f>
        <v>22.666666666666668</v>
      </c>
      <c r="Y58" s="5"/>
      <c r="Z58" s="5" t="s">
        <v>108</v>
      </c>
      <c r="AA58" s="5"/>
      <c r="AB58" s="21"/>
      <c r="AC58" s="3"/>
      <c r="AL58" s="20" t="s">
        <v>108</v>
      </c>
    </row>
    <row r="59" spans="1:38" x14ac:dyDescent="0.25">
      <c r="A59" s="37" t="s">
        <v>38</v>
      </c>
      <c r="B59" s="14" t="s">
        <v>115</v>
      </c>
      <c r="C59" s="14" t="s">
        <v>236</v>
      </c>
      <c r="D59" s="38" t="s">
        <v>81</v>
      </c>
      <c r="E59" s="38" t="s">
        <v>108</v>
      </c>
      <c r="F59" s="38" t="s">
        <v>108</v>
      </c>
      <c r="G59" s="38">
        <v>0</v>
      </c>
      <c r="H59" s="38">
        <v>19</v>
      </c>
      <c r="I59" s="38">
        <v>1</v>
      </c>
      <c r="J59" s="38">
        <v>19</v>
      </c>
      <c r="K59" s="38">
        <v>1</v>
      </c>
      <c r="L59" s="38">
        <v>33</v>
      </c>
      <c r="M59" s="38">
        <v>1</v>
      </c>
      <c r="N59" s="38">
        <v>38</v>
      </c>
      <c r="O59" s="38">
        <v>3</v>
      </c>
      <c r="P59" s="38">
        <v>37</v>
      </c>
      <c r="Q59" s="38">
        <v>5</v>
      </c>
      <c r="R59" s="38">
        <v>24</v>
      </c>
      <c r="S59" s="38"/>
      <c r="T59" s="38">
        <v>24</v>
      </c>
      <c r="U59" s="38">
        <v>0</v>
      </c>
      <c r="V59" s="41">
        <v>16</v>
      </c>
      <c r="W59" s="41"/>
      <c r="X59" s="24">
        <f>(R59+T59+V59)/3</f>
        <v>21.333333333333332</v>
      </c>
      <c r="Y59" s="5"/>
      <c r="Z59" s="4" t="s">
        <v>108</v>
      </c>
      <c r="AA59" s="20" t="s">
        <v>108</v>
      </c>
      <c r="AB59" s="21"/>
      <c r="AC59" s="19"/>
      <c r="AD59" s="20" t="s">
        <v>108</v>
      </c>
      <c r="AJ59" s="3" t="s">
        <v>108</v>
      </c>
      <c r="AK59" s="3" t="s">
        <v>108</v>
      </c>
    </row>
    <row r="60" spans="1:38" x14ac:dyDescent="0.25">
      <c r="A60" s="37" t="s">
        <v>42</v>
      </c>
      <c r="B60" s="38" t="s">
        <v>130</v>
      </c>
      <c r="C60" s="38" t="s">
        <v>235</v>
      </c>
      <c r="D60" s="38" t="s">
        <v>71</v>
      </c>
      <c r="E60" s="38"/>
      <c r="F60" s="38" t="s">
        <v>108</v>
      </c>
      <c r="G60" s="38">
        <v>12</v>
      </c>
      <c r="H60" s="38"/>
      <c r="I60" s="38">
        <v>7</v>
      </c>
      <c r="J60" s="38"/>
      <c r="K60" s="38">
        <v>25</v>
      </c>
      <c r="L60" s="38"/>
      <c r="M60" s="38">
        <v>27</v>
      </c>
      <c r="N60" s="38"/>
      <c r="O60" s="38">
        <f>9+17</f>
        <v>26</v>
      </c>
      <c r="P60" s="38"/>
      <c r="Q60" s="38">
        <v>31</v>
      </c>
      <c r="R60" s="38"/>
      <c r="S60" s="38">
        <v>26</v>
      </c>
      <c r="T60" s="38"/>
      <c r="U60" s="38">
        <f>11+12</f>
        <v>23</v>
      </c>
      <c r="V60" s="41"/>
      <c r="W60" s="41">
        <v>15</v>
      </c>
      <c r="X60" s="24">
        <f>(S60+U60+W60)/3</f>
        <v>21.333333333333332</v>
      </c>
      <c r="Y60" s="5"/>
      <c r="Z60" s="5"/>
      <c r="AA60" s="5"/>
      <c r="AB60" s="21"/>
      <c r="AC60" s="19"/>
    </row>
    <row r="61" spans="1:38" x14ac:dyDescent="0.25">
      <c r="A61" s="37" t="s">
        <v>97</v>
      </c>
      <c r="B61" s="14" t="s">
        <v>24</v>
      </c>
      <c r="C61" s="14" t="s">
        <v>233</v>
      </c>
      <c r="D61" s="38" t="s">
        <v>96</v>
      </c>
      <c r="E61" s="38"/>
      <c r="F61" s="38" t="s">
        <v>108</v>
      </c>
      <c r="G61" s="38"/>
      <c r="H61" s="38"/>
      <c r="I61" s="38"/>
      <c r="J61" s="38"/>
      <c r="K61" s="38">
        <v>10</v>
      </c>
      <c r="L61" s="38"/>
      <c r="M61" s="38">
        <v>12</v>
      </c>
      <c r="N61" s="38"/>
      <c r="O61" s="38">
        <v>25</v>
      </c>
      <c r="P61" s="38"/>
      <c r="Q61" s="38">
        <v>21</v>
      </c>
      <c r="R61" s="38"/>
      <c r="S61" s="38">
        <v>22</v>
      </c>
      <c r="T61" s="38"/>
      <c r="U61" s="38">
        <v>21</v>
      </c>
      <c r="V61" s="41"/>
      <c r="W61" s="41">
        <v>18</v>
      </c>
      <c r="X61" s="24">
        <f>(S61+U61+W61)/3</f>
        <v>20.333333333333332</v>
      </c>
      <c r="Y61" s="5" t="s">
        <v>139</v>
      </c>
      <c r="Z61" s="5" t="s">
        <v>108</v>
      </c>
      <c r="AA61" s="20" t="s">
        <v>108</v>
      </c>
      <c r="AB61" s="21" t="s">
        <v>108</v>
      </c>
      <c r="AC61" s="19"/>
      <c r="AG61" s="3" t="s">
        <v>108</v>
      </c>
      <c r="AH61" s="3" t="s">
        <v>108</v>
      </c>
      <c r="AK61" s="20" t="s">
        <v>108</v>
      </c>
    </row>
    <row r="62" spans="1:38" x14ac:dyDescent="0.25">
      <c r="A62" s="37" t="s">
        <v>89</v>
      </c>
      <c r="B62" s="38" t="s">
        <v>241</v>
      </c>
      <c r="C62" s="38" t="s">
        <v>236</v>
      </c>
      <c r="D62" s="38" t="s">
        <v>90</v>
      </c>
      <c r="E62" s="38" t="s">
        <v>108</v>
      </c>
      <c r="F62" s="38"/>
      <c r="G62" s="38"/>
      <c r="H62" s="38"/>
      <c r="I62" s="38"/>
      <c r="J62" s="38">
        <v>18</v>
      </c>
      <c r="K62" s="38"/>
      <c r="L62" s="38">
        <v>31</v>
      </c>
      <c r="M62" s="38"/>
      <c r="N62" s="38">
        <v>28</v>
      </c>
      <c r="O62" s="38"/>
      <c r="P62" s="38">
        <v>24</v>
      </c>
      <c r="Q62" s="38"/>
      <c r="R62" s="38">
        <v>25</v>
      </c>
      <c r="S62" s="38"/>
      <c r="T62" s="38">
        <v>20</v>
      </c>
      <c r="U62" s="38"/>
      <c r="V62" s="41">
        <v>15</v>
      </c>
      <c r="W62" s="41"/>
      <c r="X62" s="24">
        <f>(R62+T62+V62)/3</f>
        <v>20</v>
      </c>
      <c r="Y62" s="5"/>
      <c r="Z62" s="5" t="s">
        <v>108</v>
      </c>
      <c r="AA62" s="20" t="s">
        <v>108</v>
      </c>
      <c r="AB62" s="21" t="s">
        <v>108</v>
      </c>
      <c r="AC62" s="19"/>
      <c r="AD62" s="20" t="s">
        <v>108</v>
      </c>
      <c r="AJ62" s="3" t="s">
        <v>108</v>
      </c>
    </row>
    <row r="63" spans="1:38" x14ac:dyDescent="0.25">
      <c r="A63" s="37" t="s">
        <v>204</v>
      </c>
      <c r="B63" s="38" t="s">
        <v>195</v>
      </c>
      <c r="C63" s="38" t="s">
        <v>235</v>
      </c>
      <c r="D63" s="38" t="s">
        <v>203</v>
      </c>
      <c r="E63" s="38"/>
      <c r="F63" s="38" t="s">
        <v>108</v>
      </c>
      <c r="G63" s="38"/>
      <c r="H63" s="38"/>
      <c r="I63" s="38"/>
      <c r="J63" s="38"/>
      <c r="K63" s="38"/>
      <c r="L63" s="38"/>
      <c r="M63" s="39"/>
      <c r="N63" s="39"/>
      <c r="O63" s="39"/>
      <c r="P63" s="39"/>
      <c r="Q63" s="39"/>
      <c r="R63" s="39"/>
      <c r="S63" s="39"/>
      <c r="T63" s="39"/>
      <c r="U63" s="39">
        <v>22</v>
      </c>
      <c r="V63" s="40"/>
      <c r="W63" s="40">
        <v>17</v>
      </c>
      <c r="X63" s="24">
        <f>(U63+W63)/2</f>
        <v>19.5</v>
      </c>
      <c r="Y63" s="5"/>
      <c r="Z63" s="5"/>
      <c r="AA63" s="5"/>
      <c r="AB63" s="21"/>
      <c r="AC63" s="3"/>
    </row>
    <row r="64" spans="1:38" x14ac:dyDescent="0.25">
      <c r="A64" s="18" t="s">
        <v>169</v>
      </c>
      <c r="B64" s="14" t="s">
        <v>170</v>
      </c>
      <c r="C64" s="14" t="s">
        <v>235</v>
      </c>
      <c r="D64" s="14" t="s">
        <v>176</v>
      </c>
      <c r="E64" s="14"/>
      <c r="F64" s="14" t="s">
        <v>108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>
        <v>23</v>
      </c>
      <c r="R64" s="14"/>
      <c r="S64" s="14">
        <v>20</v>
      </c>
      <c r="T64" s="14"/>
      <c r="U64" s="14">
        <v>17</v>
      </c>
      <c r="V64" s="35"/>
      <c r="W64" s="35">
        <v>15</v>
      </c>
      <c r="X64" s="24">
        <f>(S64+U64+W64)/3</f>
        <v>17.333333333333332</v>
      </c>
      <c r="Y64" s="4"/>
      <c r="Z64" s="4"/>
      <c r="AA64" s="4"/>
      <c r="AB64" s="21"/>
      <c r="AC64" s="19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5">
      <c r="A65" s="25" t="s">
        <v>123</v>
      </c>
      <c r="B65" s="12" t="s">
        <v>114</v>
      </c>
      <c r="C65" s="12" t="s">
        <v>236</v>
      </c>
      <c r="D65" s="12" t="s">
        <v>124</v>
      </c>
      <c r="E65" s="12" t="s">
        <v>108</v>
      </c>
      <c r="F65" s="12"/>
      <c r="G65" s="12"/>
      <c r="H65" s="12"/>
      <c r="I65" s="12"/>
      <c r="J65" s="12"/>
      <c r="K65" s="12"/>
      <c r="L65" s="12">
        <v>16</v>
      </c>
      <c r="M65" s="12"/>
      <c r="N65" s="12">
        <v>16</v>
      </c>
      <c r="O65" s="12"/>
      <c r="P65" s="12">
        <v>23</v>
      </c>
      <c r="Q65" s="12"/>
      <c r="R65" s="12">
        <v>14</v>
      </c>
      <c r="S65" s="12"/>
      <c r="T65" s="12">
        <v>21</v>
      </c>
      <c r="U65" s="12"/>
      <c r="V65" s="34">
        <v>10</v>
      </c>
      <c r="W65" s="34"/>
      <c r="X65" s="26">
        <f>(R65+T65+V65)/3</f>
        <v>15</v>
      </c>
      <c r="Y65" s="5"/>
      <c r="Z65" s="5" t="s">
        <v>108</v>
      </c>
      <c r="AA65" s="5"/>
      <c r="AB65" s="21"/>
      <c r="AC65" s="19"/>
      <c r="AG65" s="20" t="s">
        <v>108</v>
      </c>
      <c r="AK65" s="3" t="s">
        <v>108</v>
      </c>
    </row>
    <row r="66" spans="1:38" x14ac:dyDescent="0.25">
      <c r="A66" s="25" t="s">
        <v>188</v>
      </c>
      <c r="B66" s="12" t="s">
        <v>238</v>
      </c>
      <c r="C66" s="12" t="s">
        <v>235</v>
      </c>
      <c r="D66" s="12" t="s">
        <v>187</v>
      </c>
      <c r="E66" s="12" t="s">
        <v>108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v>11</v>
      </c>
      <c r="U66" s="12"/>
      <c r="V66" s="34">
        <v>18</v>
      </c>
      <c r="W66" s="34"/>
      <c r="X66" s="26">
        <f>(T66+V66)/2</f>
        <v>14.5</v>
      </c>
      <c r="Y66" s="5"/>
      <c r="Z66" s="5" t="s">
        <v>108</v>
      </c>
      <c r="AA66" s="20" t="s">
        <v>108</v>
      </c>
      <c r="AB66" s="21"/>
      <c r="AH66" s="3" t="s">
        <v>108</v>
      </c>
    </row>
    <row r="67" spans="1:38" x14ac:dyDescent="0.25">
      <c r="A67" s="25" t="s">
        <v>126</v>
      </c>
      <c r="B67" s="12" t="s">
        <v>127</v>
      </c>
      <c r="C67" s="12" t="s">
        <v>236</v>
      </c>
      <c r="D67" s="12" t="s">
        <v>125</v>
      </c>
      <c r="E67" s="12" t="s">
        <v>108</v>
      </c>
      <c r="F67" s="12"/>
      <c r="G67" s="12"/>
      <c r="H67" s="12"/>
      <c r="I67" s="12"/>
      <c r="J67" s="12"/>
      <c r="K67" s="12"/>
      <c r="L67" s="12">
        <v>17</v>
      </c>
      <c r="M67" s="12"/>
      <c r="N67" s="12">
        <v>19</v>
      </c>
      <c r="O67" s="12"/>
      <c r="P67" s="12">
        <v>21</v>
      </c>
      <c r="Q67" s="12"/>
      <c r="R67" s="12">
        <v>19</v>
      </c>
      <c r="S67" s="12"/>
      <c r="T67" s="12">
        <v>13</v>
      </c>
      <c r="U67" s="12"/>
      <c r="V67" s="34">
        <v>10</v>
      </c>
      <c r="W67" s="34"/>
      <c r="X67" s="26">
        <f>(R67+T67+V67)/3</f>
        <v>14</v>
      </c>
      <c r="Y67" s="5"/>
      <c r="Z67" s="5" t="s">
        <v>108</v>
      </c>
      <c r="AA67" s="5"/>
      <c r="AB67" s="21"/>
      <c r="AC67" s="19"/>
      <c r="AG67" s="20" t="s">
        <v>108</v>
      </c>
      <c r="AK67" s="3" t="s">
        <v>108</v>
      </c>
    </row>
    <row r="68" spans="1:38" x14ac:dyDescent="0.25">
      <c r="A68" s="25" t="s">
        <v>207</v>
      </c>
      <c r="B68" s="12" t="s">
        <v>214</v>
      </c>
      <c r="C68" s="12" t="s">
        <v>233</v>
      </c>
      <c r="D68" s="12" t="s">
        <v>172</v>
      </c>
      <c r="E68" s="12" t="s">
        <v>108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v>7</v>
      </c>
      <c r="Q68" s="12"/>
      <c r="R68" s="12">
        <v>12</v>
      </c>
      <c r="S68" s="12"/>
      <c r="T68" s="12">
        <v>13</v>
      </c>
      <c r="U68" s="12"/>
      <c r="V68" s="34">
        <v>14</v>
      </c>
      <c r="W68" s="34"/>
      <c r="X68" s="26">
        <f>(R68+T68+V68)/3</f>
        <v>13</v>
      </c>
      <c r="Y68" s="5"/>
      <c r="Z68" s="5" t="s">
        <v>108</v>
      </c>
      <c r="AA68" s="20" t="s">
        <v>108</v>
      </c>
      <c r="AB68" s="21" t="s">
        <v>108</v>
      </c>
      <c r="AC68" s="19"/>
      <c r="AE68" s="3" t="s">
        <v>108</v>
      </c>
      <c r="AH68" s="3" t="s">
        <v>108</v>
      </c>
    </row>
    <row r="69" spans="1:38" x14ac:dyDescent="0.25">
      <c r="A69" s="25" t="s">
        <v>197</v>
      </c>
      <c r="B69" s="12" t="s">
        <v>155</v>
      </c>
      <c r="C69" s="12" t="s">
        <v>235</v>
      </c>
      <c r="D69" s="12" t="s">
        <v>85</v>
      </c>
      <c r="E69" s="12"/>
      <c r="F69" s="12" t="s">
        <v>108</v>
      </c>
      <c r="G69" s="12">
        <v>10</v>
      </c>
      <c r="H69" s="12"/>
      <c r="I69" s="12">
        <v>10</v>
      </c>
      <c r="J69" s="12"/>
      <c r="K69" s="12">
        <v>11</v>
      </c>
      <c r="L69" s="12"/>
      <c r="M69" s="12">
        <v>26</v>
      </c>
      <c r="N69" s="12"/>
      <c r="O69" s="12">
        <v>16</v>
      </c>
      <c r="P69" s="12"/>
      <c r="Q69" s="12">
        <v>17</v>
      </c>
      <c r="R69" s="12"/>
      <c r="S69" s="12">
        <v>8</v>
      </c>
      <c r="T69" s="12"/>
      <c r="U69" s="12">
        <v>18</v>
      </c>
      <c r="V69" s="34"/>
      <c r="W69" s="34">
        <v>13</v>
      </c>
      <c r="X69" s="26">
        <f>(S69+U69+W69)/3</f>
        <v>13</v>
      </c>
      <c r="Y69" s="5"/>
      <c r="Z69" s="5" t="s">
        <v>108</v>
      </c>
      <c r="AA69" s="5"/>
      <c r="AB69" s="21"/>
      <c r="AC69" s="19"/>
      <c r="AH69" s="3" t="s">
        <v>108</v>
      </c>
    </row>
    <row r="70" spans="1:38" x14ac:dyDescent="0.25">
      <c r="A70" s="25" t="s">
        <v>230</v>
      </c>
      <c r="B70" s="27" t="s">
        <v>129</v>
      </c>
      <c r="C70" s="27" t="s">
        <v>244</v>
      </c>
      <c r="D70" s="12" t="s">
        <v>231</v>
      </c>
      <c r="E70" s="12"/>
      <c r="F70" s="12" t="s">
        <v>108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4"/>
      <c r="W70" s="34">
        <v>11</v>
      </c>
      <c r="X70" s="26">
        <f>W70</f>
        <v>11</v>
      </c>
      <c r="Y70" s="5"/>
      <c r="Z70" s="5"/>
      <c r="AA70" s="20"/>
      <c r="AB70" s="21"/>
      <c r="AC70" s="19"/>
      <c r="AE70" s="20"/>
      <c r="AI70" s="20"/>
      <c r="AL70" s="20"/>
    </row>
    <row r="71" spans="1:38" x14ac:dyDescent="0.25">
      <c r="A71" s="28" t="s">
        <v>186</v>
      </c>
      <c r="B71" s="27" t="s">
        <v>178</v>
      </c>
      <c r="C71" s="27" t="s">
        <v>236</v>
      </c>
      <c r="D71" s="27" t="s">
        <v>185</v>
      </c>
      <c r="E71" s="27" t="s">
        <v>108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>
        <v>5</v>
      </c>
      <c r="U71" s="27"/>
      <c r="V71" s="36">
        <v>16</v>
      </c>
      <c r="W71" s="36"/>
      <c r="X71" s="26">
        <f>(T71+V71)/2</f>
        <v>10.5</v>
      </c>
      <c r="Y71" s="4"/>
      <c r="Z71" s="4" t="s">
        <v>108</v>
      </c>
      <c r="AA71" s="20" t="s">
        <v>108</v>
      </c>
      <c r="AB71" s="21"/>
      <c r="AC71" s="19"/>
      <c r="AD71" s="20" t="s">
        <v>108</v>
      </c>
      <c r="AE71" s="4"/>
      <c r="AF71" s="3" t="s">
        <v>108</v>
      </c>
      <c r="AG71" s="4"/>
      <c r="AH71" s="4"/>
      <c r="AI71" s="4"/>
      <c r="AJ71" s="4"/>
      <c r="AK71" s="20" t="s">
        <v>108</v>
      </c>
      <c r="AL71" s="4"/>
    </row>
    <row r="72" spans="1:38" x14ac:dyDescent="0.25">
      <c r="A72" s="25" t="s">
        <v>147</v>
      </c>
      <c r="B72" s="12" t="s">
        <v>117</v>
      </c>
      <c r="C72" s="12" t="s">
        <v>235</v>
      </c>
      <c r="D72" s="12" t="s">
        <v>144</v>
      </c>
      <c r="E72" s="12"/>
      <c r="F72" s="12" t="s">
        <v>108</v>
      </c>
      <c r="G72" s="12">
        <v>14</v>
      </c>
      <c r="H72" s="12"/>
      <c r="I72" s="12">
        <v>16</v>
      </c>
      <c r="J72" s="12"/>
      <c r="K72" s="12">
        <v>16</v>
      </c>
      <c r="L72" s="12"/>
      <c r="M72" s="12">
        <v>16</v>
      </c>
      <c r="N72" s="12"/>
      <c r="O72" s="12">
        <v>7</v>
      </c>
      <c r="P72" s="12"/>
      <c r="Q72" s="12">
        <v>6</v>
      </c>
      <c r="R72" s="12"/>
      <c r="S72" s="12">
        <v>10</v>
      </c>
      <c r="T72" s="12"/>
      <c r="U72" s="12">
        <v>8</v>
      </c>
      <c r="V72" s="34"/>
      <c r="W72" s="34">
        <v>12</v>
      </c>
      <c r="X72" s="26">
        <f>(S72+U72+W72)/3</f>
        <v>10</v>
      </c>
      <c r="Y72" s="5" t="s">
        <v>138</v>
      </c>
      <c r="Z72" s="4" t="s">
        <v>108</v>
      </c>
      <c r="AA72" s="5"/>
      <c r="AB72" s="21"/>
      <c r="AC72" s="19"/>
      <c r="AJ72" s="3" t="s">
        <v>108</v>
      </c>
    </row>
    <row r="73" spans="1:38" x14ac:dyDescent="0.25">
      <c r="A73" s="25" t="s">
        <v>75</v>
      </c>
      <c r="B73" s="12" t="s">
        <v>195</v>
      </c>
      <c r="C73" s="12" t="s">
        <v>235</v>
      </c>
      <c r="D73" s="27" t="s">
        <v>76</v>
      </c>
      <c r="E73" s="12"/>
      <c r="F73" s="12" t="s">
        <v>108</v>
      </c>
      <c r="G73" s="12">
        <v>44</v>
      </c>
      <c r="H73" s="12"/>
      <c r="I73" s="12">
        <v>18</v>
      </c>
      <c r="J73" s="12"/>
      <c r="K73" s="12">
        <v>5</v>
      </c>
      <c r="L73" s="12"/>
      <c r="M73" s="12">
        <v>8</v>
      </c>
      <c r="N73" s="12"/>
      <c r="O73" s="12">
        <v>5</v>
      </c>
      <c r="P73" s="12"/>
      <c r="Q73" s="12">
        <v>6</v>
      </c>
      <c r="R73" s="12"/>
      <c r="S73" s="12">
        <v>7</v>
      </c>
      <c r="T73" s="12"/>
      <c r="U73" s="12">
        <v>9</v>
      </c>
      <c r="V73" s="34"/>
      <c r="W73" s="34">
        <v>1</v>
      </c>
      <c r="X73" s="26">
        <f>(S73+U73+W73)/3</f>
        <v>5.666666666666667</v>
      </c>
      <c r="Y73" s="5" t="s">
        <v>150</v>
      </c>
      <c r="Z73" s="5"/>
      <c r="AA73" s="5"/>
      <c r="AB73" s="21"/>
      <c r="AC73" s="19"/>
    </row>
    <row r="74" spans="1:38" x14ac:dyDescent="0.25">
      <c r="A74" s="25" t="s">
        <v>107</v>
      </c>
      <c r="B74" s="12" t="s">
        <v>6</v>
      </c>
      <c r="C74" s="12" t="s">
        <v>235</v>
      </c>
      <c r="D74" s="12" t="s">
        <v>82</v>
      </c>
      <c r="E74" s="12" t="s">
        <v>108</v>
      </c>
      <c r="F74" s="12"/>
      <c r="G74" s="12">
        <v>2</v>
      </c>
      <c r="H74" s="12"/>
      <c r="I74" s="12">
        <v>2</v>
      </c>
      <c r="J74" s="12"/>
      <c r="K74" s="12">
        <v>3</v>
      </c>
      <c r="L74" s="12"/>
      <c r="M74" s="12">
        <v>2</v>
      </c>
      <c r="N74" s="12">
        <v>6</v>
      </c>
      <c r="O74" s="12"/>
      <c r="P74" s="12">
        <v>4</v>
      </c>
      <c r="Q74" s="12"/>
      <c r="R74" s="12">
        <v>1</v>
      </c>
      <c r="S74" s="12"/>
      <c r="T74" s="12">
        <v>1</v>
      </c>
      <c r="U74" s="12"/>
      <c r="V74" s="34">
        <v>3</v>
      </c>
      <c r="W74" s="34"/>
      <c r="X74" s="26">
        <f>(R74+T74+V74)/3</f>
        <v>1.6666666666666667</v>
      </c>
    </row>
    <row r="75" spans="1:38" x14ac:dyDescent="0.25">
      <c r="A75" s="25" t="s">
        <v>43</v>
      </c>
      <c r="B75" s="12" t="s">
        <v>44</v>
      </c>
      <c r="C75" s="12" t="s">
        <v>233</v>
      </c>
      <c r="D75" s="12" t="s">
        <v>154</v>
      </c>
      <c r="E75" s="12"/>
      <c r="F75" s="12" t="s">
        <v>108</v>
      </c>
      <c r="G75" s="12">
        <v>2</v>
      </c>
      <c r="H75" s="12"/>
      <c r="I75" s="12">
        <v>1</v>
      </c>
      <c r="J75" s="12"/>
      <c r="K75" s="12">
        <v>0</v>
      </c>
      <c r="L75" s="12"/>
      <c r="M75" s="12">
        <v>1</v>
      </c>
      <c r="N75" s="12"/>
      <c r="O75" s="12">
        <v>0</v>
      </c>
      <c r="P75" s="12"/>
      <c r="Q75" s="12">
        <v>3</v>
      </c>
      <c r="R75" s="12"/>
      <c r="S75" s="12">
        <v>0</v>
      </c>
      <c r="T75" s="12"/>
      <c r="U75" s="12">
        <v>2</v>
      </c>
      <c r="V75" s="34"/>
      <c r="W75" s="34">
        <v>1</v>
      </c>
      <c r="X75" s="26">
        <f>(S75+U75+W75)/3</f>
        <v>1</v>
      </c>
      <c r="Y75" s="5" t="s">
        <v>148</v>
      </c>
      <c r="Z75" s="5" t="s">
        <v>108</v>
      </c>
      <c r="AA75" s="5"/>
      <c r="AB75" s="21"/>
      <c r="AC75" s="19"/>
      <c r="AJ75" s="20" t="s">
        <v>108</v>
      </c>
    </row>
    <row r="76" spans="1:38" x14ac:dyDescent="0.25">
      <c r="A76" s="25" t="s">
        <v>128</v>
      </c>
      <c r="B76" s="12" t="s">
        <v>110</v>
      </c>
      <c r="C76" s="12" t="s">
        <v>233</v>
      </c>
      <c r="D76" s="12" t="s">
        <v>98</v>
      </c>
      <c r="E76" s="12" t="s">
        <v>108</v>
      </c>
      <c r="F76" s="12"/>
      <c r="G76" s="12"/>
      <c r="H76" s="12"/>
      <c r="I76" s="12"/>
      <c r="J76" s="12"/>
      <c r="K76" s="12">
        <v>11</v>
      </c>
      <c r="L76" s="12"/>
      <c r="M76" s="12">
        <v>10</v>
      </c>
      <c r="N76" s="12"/>
      <c r="O76" s="12">
        <v>8</v>
      </c>
      <c r="P76" s="12"/>
      <c r="Q76" s="12"/>
      <c r="R76" s="12">
        <v>0</v>
      </c>
      <c r="S76" s="12"/>
      <c r="T76" s="12">
        <v>0</v>
      </c>
      <c r="U76" s="12"/>
      <c r="V76" s="34">
        <v>0</v>
      </c>
      <c r="W76" s="34"/>
      <c r="X76" s="26">
        <f>T76</f>
        <v>0</v>
      </c>
      <c r="Y76" s="5" t="s">
        <v>139</v>
      </c>
      <c r="Z76" s="5" t="s">
        <v>108</v>
      </c>
      <c r="AA76" s="5"/>
      <c r="AB76" s="21" t="s">
        <v>108</v>
      </c>
      <c r="AC76" s="19"/>
      <c r="AJ76" s="3" t="s">
        <v>108</v>
      </c>
    </row>
    <row r="77" spans="1:38" ht="15.75" thickBot="1" x14ac:dyDescent="0.3">
      <c r="A77" s="25" t="s">
        <v>209</v>
      </c>
      <c r="B77" s="12"/>
      <c r="C77" s="12" t="s">
        <v>244</v>
      </c>
      <c r="D77" s="12" t="s">
        <v>210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4"/>
      <c r="W77" s="34"/>
      <c r="X77" s="26"/>
      <c r="Y77" s="10"/>
      <c r="Z77" s="5"/>
      <c r="AA77" s="5"/>
      <c r="AB77" s="21"/>
      <c r="AC77" s="19"/>
    </row>
    <row r="78" spans="1:38" ht="15.75" thickBot="1" x14ac:dyDescent="0.3">
      <c r="A78" s="42" t="s">
        <v>211</v>
      </c>
      <c r="B78" s="43"/>
      <c r="C78" s="43" t="s">
        <v>244</v>
      </c>
      <c r="D78" s="43" t="s">
        <v>212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  <c r="W78" s="44"/>
      <c r="X78" s="45"/>
      <c r="Y78" s="5"/>
      <c r="Z78" s="5"/>
      <c r="AA78" s="5"/>
      <c r="AB78" s="21"/>
      <c r="AC78" s="19"/>
    </row>
    <row r="79" spans="1:38" x14ac:dyDescent="0.25">
      <c r="O79" s="11"/>
      <c r="P79" s="11"/>
      <c r="Q79" s="11"/>
      <c r="R79" s="11"/>
      <c r="S79" s="11"/>
      <c r="T79" s="11"/>
      <c r="U79" s="11"/>
      <c r="V79" s="11"/>
      <c r="W79" s="11"/>
    </row>
  </sheetData>
  <autoFilter ref="A4:AL78">
    <sortState ref="A5:AL78">
      <sortCondition descending="1" ref="X4:X78"/>
    </sortState>
  </autoFilter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 valgemner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2018-01-26T09:39:10Z</cp:lastPrinted>
  <dcterms:created xsi:type="dcterms:W3CDTF">2011-09-28T12:12:42Z</dcterms:created>
  <dcterms:modified xsi:type="dcterms:W3CDTF">2018-01-30T09:31:19Z</dcterms:modified>
</cp:coreProperties>
</file>