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JUS\Budsjett\Budsjett_19\"/>
    </mc:Choice>
  </mc:AlternateContent>
  <bookViews>
    <workbookView xWindow="0" yWindow="0" windowWidth="15530" windowHeight="7050"/>
  </bookViews>
  <sheets>
    <sheet name="Sheet1" sheetId="1" r:id="rId1"/>
  </sheets>
  <definedNames>
    <definedName name="_xlnm.Print_Area" localSheetId="0">Sheet1!$B$1:$V$93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4" i="1" l="1"/>
  <c r="R84" i="1"/>
  <c r="S84" i="1"/>
  <c r="T84" i="1"/>
  <c r="Q79" i="1"/>
  <c r="T79" i="1"/>
  <c r="Q73" i="1"/>
  <c r="Q59" i="1"/>
  <c r="T59" i="1"/>
  <c r="Q54" i="1"/>
  <c r="T54" i="1"/>
  <c r="Q44" i="1"/>
  <c r="T44" i="1"/>
  <c r="Q31" i="1"/>
  <c r="T31" i="1"/>
  <c r="Q17" i="1"/>
  <c r="S17" i="1"/>
  <c r="T17" i="1"/>
  <c r="Q8" i="1"/>
  <c r="R8" i="1"/>
  <c r="S8" i="1"/>
  <c r="T8" i="1"/>
  <c r="U83" i="1" l="1"/>
  <c r="R78" i="1"/>
  <c r="S78" i="1" s="1"/>
  <c r="P78" i="1"/>
  <c r="N78" i="1"/>
  <c r="O78" i="1" s="1"/>
  <c r="U78" i="1" s="1"/>
  <c r="R77" i="1"/>
  <c r="P77" i="1"/>
  <c r="O77" i="1"/>
  <c r="N77" i="1"/>
  <c r="S67" i="1"/>
  <c r="R67" i="1"/>
  <c r="P67" i="1"/>
  <c r="N67" i="1"/>
  <c r="O67" i="1" s="1"/>
  <c r="U67" i="1" s="1"/>
  <c r="R66" i="1"/>
  <c r="S66" i="1" s="1"/>
  <c r="P66" i="1"/>
  <c r="O66" i="1"/>
  <c r="U66" i="1" s="1"/>
  <c r="N66" i="1"/>
  <c r="R65" i="1"/>
  <c r="P65" i="1"/>
  <c r="O65" i="1"/>
  <c r="O73" i="1" s="1"/>
  <c r="N65" i="1"/>
  <c r="P61" i="1"/>
  <c r="N61" i="1"/>
  <c r="O61" i="1" s="1"/>
  <c r="P58" i="1"/>
  <c r="N58" i="1"/>
  <c r="O58" i="1" s="1"/>
  <c r="U58" i="1" s="1"/>
  <c r="P57" i="1"/>
  <c r="N57" i="1"/>
  <c r="T48" i="1"/>
  <c r="R49" i="1"/>
  <c r="S49" i="1" s="1"/>
  <c r="P49" i="1"/>
  <c r="N49" i="1"/>
  <c r="O49" i="1" s="1"/>
  <c r="U49" i="1" s="1"/>
  <c r="R48" i="1"/>
  <c r="P48" i="1"/>
  <c r="P54" i="1" s="1"/>
  <c r="N48" i="1"/>
  <c r="R43" i="1"/>
  <c r="S43" i="1" s="1"/>
  <c r="P43" i="1"/>
  <c r="N43" i="1"/>
  <c r="O43" i="1" s="1"/>
  <c r="U43" i="1" s="1"/>
  <c r="U35" i="1"/>
  <c r="U38" i="1"/>
  <c r="U39" i="1"/>
  <c r="N35" i="1"/>
  <c r="O35" i="1"/>
  <c r="P35" i="1"/>
  <c r="N36" i="1"/>
  <c r="O36" i="1" s="1"/>
  <c r="U36" i="1" s="1"/>
  <c r="P36" i="1"/>
  <c r="N37" i="1"/>
  <c r="O37" i="1" s="1"/>
  <c r="U37" i="1" s="1"/>
  <c r="P37" i="1"/>
  <c r="N38" i="1"/>
  <c r="O38" i="1" s="1"/>
  <c r="P38" i="1"/>
  <c r="T34" i="1"/>
  <c r="S34" i="1"/>
  <c r="R34" i="1"/>
  <c r="P34" i="1"/>
  <c r="N34" i="1"/>
  <c r="O34" i="1" s="1"/>
  <c r="U34" i="1" s="1"/>
  <c r="P18" i="1"/>
  <c r="N18" i="1"/>
  <c r="O18" i="1" s="1"/>
  <c r="N12" i="1"/>
  <c r="O12" i="1"/>
  <c r="P12" i="1"/>
  <c r="P17" i="1" s="1"/>
  <c r="S12" i="1"/>
  <c r="T12" i="1"/>
  <c r="U12" i="1"/>
  <c r="U17" i="1" s="1"/>
  <c r="N13" i="1"/>
  <c r="O13" i="1"/>
  <c r="P13" i="1"/>
  <c r="S13" i="1"/>
  <c r="T13" i="1"/>
  <c r="U13" i="1"/>
  <c r="N14" i="1"/>
  <c r="O14" i="1"/>
  <c r="P14" i="1"/>
  <c r="S14" i="1"/>
  <c r="T14" i="1"/>
  <c r="U14" i="1"/>
  <c r="N15" i="1"/>
  <c r="O15" i="1"/>
  <c r="U15" i="1" s="1"/>
  <c r="P15" i="1"/>
  <c r="S15" i="1"/>
  <c r="T15" i="1"/>
  <c r="N7" i="1"/>
  <c r="O7" i="1" s="1"/>
  <c r="U7" i="1" s="1"/>
  <c r="P7" i="1"/>
  <c r="S7" i="1"/>
  <c r="T7" i="1"/>
  <c r="R11" i="1"/>
  <c r="S11" i="1"/>
  <c r="R16" i="1"/>
  <c r="R17" i="1" s="1"/>
  <c r="S16" i="1"/>
  <c r="N20" i="1"/>
  <c r="O20" i="1"/>
  <c r="U20" i="1" s="1"/>
  <c r="P20" i="1"/>
  <c r="S20" i="1"/>
  <c r="N24" i="1"/>
  <c r="O24" i="1"/>
  <c r="P24" i="1"/>
  <c r="R24" i="1"/>
  <c r="S24" i="1" s="1"/>
  <c r="T24" i="1"/>
  <c r="U24" i="1"/>
  <c r="N25" i="1"/>
  <c r="O25" i="1" s="1"/>
  <c r="U25" i="1" s="1"/>
  <c r="P25" i="1"/>
  <c r="R25" i="1"/>
  <c r="S25" i="1"/>
  <c r="T25" i="1"/>
  <c r="N26" i="1"/>
  <c r="O26" i="1" s="1"/>
  <c r="U26" i="1" s="1"/>
  <c r="P26" i="1"/>
  <c r="N27" i="1"/>
  <c r="O27" i="1"/>
  <c r="U27" i="1" s="1"/>
  <c r="P27" i="1"/>
  <c r="R27" i="1"/>
  <c r="S27" i="1" s="1"/>
  <c r="N28" i="1"/>
  <c r="O28" i="1" s="1"/>
  <c r="U28" i="1" s="1"/>
  <c r="P28" i="1"/>
  <c r="N29" i="1"/>
  <c r="O29" i="1"/>
  <c r="U29" i="1" s="1"/>
  <c r="P29" i="1"/>
  <c r="R29" i="1"/>
  <c r="S29" i="1" s="1"/>
  <c r="N30" i="1"/>
  <c r="O30" i="1" s="1"/>
  <c r="U30" i="1" s="1"/>
  <c r="P30" i="1"/>
  <c r="R30" i="1"/>
  <c r="S30" i="1" s="1"/>
  <c r="R35" i="1"/>
  <c r="S35" i="1" s="1"/>
  <c r="R37" i="1"/>
  <c r="S37" i="1" s="1"/>
  <c r="R38" i="1"/>
  <c r="S38" i="1" s="1"/>
  <c r="P6" i="1"/>
  <c r="P8" i="1" s="1"/>
  <c r="N83" i="1"/>
  <c r="O83" i="1" s="1"/>
  <c r="N82" i="1"/>
  <c r="O82" i="1" s="1"/>
  <c r="U82" i="1" s="1"/>
  <c r="N81" i="1"/>
  <c r="T69" i="1"/>
  <c r="U76" i="1"/>
  <c r="T58" i="1"/>
  <c r="T57" i="1"/>
  <c r="T6" i="1"/>
  <c r="N40" i="1"/>
  <c r="O40" i="1" s="1"/>
  <c r="N6" i="1"/>
  <c r="O6" i="1" s="1"/>
  <c r="O8" i="1" l="1"/>
  <c r="U6" i="1"/>
  <c r="U8" i="1" s="1"/>
  <c r="U31" i="1"/>
  <c r="P31" i="1"/>
  <c r="O17" i="1"/>
  <c r="P59" i="1"/>
  <c r="U77" i="1"/>
  <c r="U79" i="1" s="1"/>
  <c r="O79" i="1"/>
  <c r="N17" i="1"/>
  <c r="S48" i="1"/>
  <c r="N73" i="1"/>
  <c r="S65" i="1"/>
  <c r="P79" i="1"/>
  <c r="N8" i="1"/>
  <c r="S77" i="1"/>
  <c r="S79" i="1" s="1"/>
  <c r="R79" i="1"/>
  <c r="U69" i="1"/>
  <c r="T73" i="1"/>
  <c r="T87" i="1" s="1"/>
  <c r="O48" i="1"/>
  <c r="N54" i="1"/>
  <c r="U65" i="1"/>
  <c r="U73" i="1" s="1"/>
  <c r="O81" i="1"/>
  <c r="N84" i="1"/>
  <c r="N31" i="1"/>
  <c r="P73" i="1"/>
  <c r="O57" i="1"/>
  <c r="O59" i="1" s="1"/>
  <c r="N59" i="1"/>
  <c r="O44" i="1"/>
  <c r="U40" i="1"/>
  <c r="U44" i="1" s="1"/>
  <c r="S31" i="1"/>
  <c r="R31" i="1"/>
  <c r="O31" i="1"/>
  <c r="U48" i="1" l="1"/>
  <c r="U54" i="1" s="1"/>
  <c r="O54" i="1"/>
  <c r="U87" i="1"/>
  <c r="O84" i="1"/>
  <c r="U81" i="1"/>
  <c r="U84" i="1" s="1"/>
  <c r="O87" i="1"/>
  <c r="U57" i="1"/>
  <c r="U59" i="1" s="1"/>
  <c r="R39" i="1"/>
  <c r="S39" i="1" s="1"/>
  <c r="R41" i="1"/>
  <c r="R42" i="1"/>
  <c r="S42" i="1"/>
  <c r="R50" i="1"/>
  <c r="R51" i="1"/>
  <c r="S51" i="1" s="1"/>
  <c r="R52" i="1"/>
  <c r="S52" i="1" s="1"/>
  <c r="R53" i="1"/>
  <c r="S53" i="1" s="1"/>
  <c r="R57" i="1"/>
  <c r="R58" i="1"/>
  <c r="S58" i="1" s="1"/>
  <c r="R61" i="1"/>
  <c r="S61" i="1" s="1"/>
  <c r="R68" i="1"/>
  <c r="S68" i="1"/>
  <c r="S73" i="1" s="1"/>
  <c r="R70" i="1"/>
  <c r="S70" i="1" s="1"/>
  <c r="R71" i="1"/>
  <c r="S71" i="1" s="1"/>
  <c r="R72" i="1"/>
  <c r="S72" i="1"/>
  <c r="S6" i="1"/>
  <c r="S57" i="1" l="1"/>
  <c r="S59" i="1" s="1"/>
  <c r="R59" i="1"/>
  <c r="S50" i="1"/>
  <c r="S54" i="1" s="1"/>
  <c r="R54" i="1"/>
  <c r="R73" i="1"/>
  <c r="S41" i="1"/>
  <c r="S44" i="1" s="1"/>
  <c r="S87" i="1" s="1"/>
  <c r="R44" i="1"/>
  <c r="R87" i="1" s="1"/>
  <c r="Q5" i="1" l="1"/>
  <c r="P83" i="1" l="1"/>
  <c r="P82" i="1"/>
  <c r="P81" i="1"/>
  <c r="P84" i="1" l="1"/>
  <c r="Q61" i="1"/>
  <c r="Q87" i="1" s="1"/>
  <c r="P39" i="1"/>
  <c r="P40" i="1"/>
  <c r="P41" i="1"/>
  <c r="P42" i="1"/>
  <c r="N79" i="1" l="1"/>
  <c r="P44" i="1"/>
  <c r="P87" i="1" s="1"/>
  <c r="N44" i="1" l="1"/>
  <c r="N87" i="1" s="1"/>
  <c r="D17" i="1"/>
  <c r="C10" i="1"/>
  <c r="C87" i="1" s="1"/>
</calcChain>
</file>

<file path=xl/comments1.xml><?xml version="1.0" encoding="utf-8"?>
<comments xmlns="http://schemas.openxmlformats.org/spreadsheetml/2006/main">
  <authors>
    <author>Lillian M. Stang Almaas</author>
    <author>Karoline Stensvik</author>
  </authors>
  <commentList>
    <comment ref="D64" authorId="0" shapeId="0">
      <text>
        <r>
          <rPr>
            <i/>
            <sz val="9"/>
            <color indexed="81"/>
            <rFont val="Tahoma"/>
            <family val="2"/>
          </rPr>
          <t>Lillian M. Stang Almaas:</t>
        </r>
        <r>
          <rPr>
            <b/>
            <sz val="9"/>
            <color indexed="81"/>
            <rFont val="Tahoma"/>
            <family val="2"/>
          </rPr>
          <t xml:space="preserve">
tre fag behov for 3 timer
</t>
        </r>
      </text>
    </comment>
    <comment ref="E69" authorId="1" shapeId="0">
      <text>
        <r>
          <rPr>
            <i/>
            <sz val="9"/>
            <color indexed="81"/>
            <rFont val="Tahoma"/>
            <family val="2"/>
          </rPr>
          <t>Karoline Stensvik:</t>
        </r>
        <r>
          <rPr>
            <b/>
            <sz val="9"/>
            <color indexed="81"/>
            <rFont val="Tahoma"/>
            <family val="2"/>
          </rPr>
          <t xml:space="preserve">
Timeberegning pr kurs = 9 timer pga kurslærer slår sammen to kurs når de er i rettssal
</t>
        </r>
      </text>
    </comment>
  </commentList>
</comments>
</file>

<file path=xl/sharedStrings.xml><?xml version="1.0" encoding="utf-8"?>
<sst xmlns="http://schemas.openxmlformats.org/spreadsheetml/2006/main" count="121" uniqueCount="106">
  <si>
    <t>Studie-poeng</t>
  </si>
  <si>
    <t>Antall Forelesn-timer</t>
  </si>
  <si>
    <t>Antall kurs-timer</t>
  </si>
  <si>
    <t>Antall deltakere per  kurs</t>
  </si>
  <si>
    <t>Herav antall eksterne grupper vår</t>
  </si>
  <si>
    <t>Herav antall eksterne grupper høst</t>
  </si>
  <si>
    <t>Rettskilder til fots</t>
  </si>
  <si>
    <t xml:space="preserve">Kjøps- og avtalerett </t>
  </si>
  <si>
    <t xml:space="preserve">Erstatningsrett </t>
  </si>
  <si>
    <t>JUS1211</t>
  </si>
  <si>
    <t>Juridisk metodelære</t>
  </si>
  <si>
    <t>Veiledning skrivekurs</t>
  </si>
  <si>
    <t xml:space="preserve">Fast eiendoms rettsforhold </t>
  </si>
  <si>
    <t>Familie- og arverett</t>
  </si>
  <si>
    <t>Oppgaveløsningsseminar fak.oppg</t>
  </si>
  <si>
    <t>Kollokviegrupper</t>
  </si>
  <si>
    <t>Ex.fac.</t>
  </si>
  <si>
    <t>JUS2111</t>
  </si>
  <si>
    <t xml:space="preserve">Statsforfatningsrett og internasjonal rett </t>
  </si>
  <si>
    <t xml:space="preserve">Statsforfatningsrett </t>
  </si>
  <si>
    <t xml:space="preserve">Internasjonale menneskerettigheter </t>
  </si>
  <si>
    <t>Folkerett</t>
  </si>
  <si>
    <t>Prosedyreøvelse</t>
  </si>
  <si>
    <t>Introduksjon</t>
  </si>
  <si>
    <t>Manduksjoner</t>
  </si>
  <si>
    <t>JUS2211</t>
  </si>
  <si>
    <t xml:space="preserve">Forvaltningsrett </t>
  </si>
  <si>
    <t xml:space="preserve">Alminnelig forvaltningsrett </t>
  </si>
  <si>
    <t>Velferdsrett</t>
  </si>
  <si>
    <t xml:space="preserve">Miljørett </t>
  </si>
  <si>
    <t>EØS-rett</t>
  </si>
  <si>
    <t>Manuduksjoner</t>
  </si>
  <si>
    <t>Eksamensrettet kurs</t>
  </si>
  <si>
    <t>obligatorisk oppsamling</t>
  </si>
  <si>
    <t>Skrivekurs semesteroppgave</t>
  </si>
  <si>
    <t>JUS3111</t>
  </si>
  <si>
    <t>Formuerett I</t>
  </si>
  <si>
    <t>Avtalerett skrivekurs</t>
  </si>
  <si>
    <t>Gjennomgang av kursoppgave</t>
  </si>
  <si>
    <t>Kurs i Lovdata****</t>
  </si>
  <si>
    <t>Oppsamlingskurs Lovdata</t>
  </si>
  <si>
    <t>JUS3212</t>
  </si>
  <si>
    <t>Formuerett II 12 sp</t>
  </si>
  <si>
    <t xml:space="preserve">Rettshistorie  </t>
  </si>
  <si>
    <t>Introduksjon (4211)</t>
  </si>
  <si>
    <t xml:space="preserve">Sivilprosess </t>
  </si>
  <si>
    <t xml:space="preserve">Strafferett </t>
  </si>
  <si>
    <t xml:space="preserve">Straffeprosess </t>
  </si>
  <si>
    <t>Yrkesteknikk</t>
  </si>
  <si>
    <t>Rettssakskurs</t>
  </si>
  <si>
    <t>Prosjektkurs (tidl klinisk)*</t>
  </si>
  <si>
    <t>JUS4111</t>
  </si>
  <si>
    <t>Metode og etikk</t>
  </si>
  <si>
    <t>Introduksjon (4111)</t>
  </si>
  <si>
    <t>Metode</t>
  </si>
  <si>
    <t>Perspektivfag 4121/4122 (10 sp hver)</t>
  </si>
  <si>
    <t>intro i rettsøkonomi/rettssosiologi</t>
  </si>
  <si>
    <t>Rettsøkonomi</t>
  </si>
  <si>
    <t>Rettsfilosofi</t>
  </si>
  <si>
    <t>PBL</t>
  </si>
  <si>
    <t xml:space="preserve">JUS1111 Privatrett 1 </t>
  </si>
  <si>
    <t>PROSENTVIS ENDRING</t>
  </si>
  <si>
    <t xml:space="preserve">JUS3220 Rettshistorie </t>
  </si>
  <si>
    <t>Oppsamlingskurs Obligatorisk kurS</t>
  </si>
  <si>
    <t xml:space="preserve">JUS1211 Privatrett II  </t>
  </si>
  <si>
    <t xml:space="preserve">Rettssosiologi </t>
  </si>
  <si>
    <t>Etikk</t>
  </si>
  <si>
    <t xml:space="preserve">JUS4211 Prosess og strafferett </t>
  </si>
  <si>
    <t>Endringer fra 2018 til 2019 i undervisningsbudsjettet</t>
  </si>
  <si>
    <t>Dynamisk tingsrett*</t>
  </si>
  <si>
    <t>Selskapsrett *</t>
  </si>
  <si>
    <t>* Har hatt 6 grupper tidligere, så ikke reell nedgang</t>
  </si>
  <si>
    <t>ytterligere innsparing i kroner, timepris 2050</t>
  </si>
  <si>
    <t xml:space="preserve"> </t>
  </si>
  <si>
    <t>Antall grupper vår 19</t>
  </si>
  <si>
    <t>Antall grupper høst 18</t>
  </si>
  <si>
    <t>Antall grupper vår 18</t>
  </si>
  <si>
    <t xml:space="preserve">ENDRING FRA 2019- BUDSJETT </t>
  </si>
  <si>
    <t xml:space="preserve">Rettsllig argumentasjon </t>
  </si>
  <si>
    <t>PBL utgått fom H18</t>
  </si>
  <si>
    <t>ytterligere innsparing ved å redusere med 1 kursgruppe</t>
  </si>
  <si>
    <t>utgår fom V19</t>
  </si>
  <si>
    <t>økt med 2 gruppper V19</t>
  </si>
  <si>
    <t>Kuttes fra høsten 2019</t>
  </si>
  <si>
    <t>16 timer +</t>
  </si>
  <si>
    <t>Økt fra 6-7 grupper</t>
  </si>
  <si>
    <t>Oppgaver som tilbys på 1.-4. studieår:</t>
  </si>
  <si>
    <t>20 timer +</t>
  </si>
  <si>
    <t>kuttet 2 forelesningstimer</t>
  </si>
  <si>
    <t>Økte kostnader</t>
  </si>
  <si>
    <t xml:space="preserve">Sum innsparing per år </t>
  </si>
  <si>
    <t>dobbel effekt i 2020</t>
  </si>
  <si>
    <t xml:space="preserve">Ytterligere reduksjoner V19 </t>
  </si>
  <si>
    <t>Innsparing så langt, timer per semester</t>
  </si>
  <si>
    <t xml:space="preserve">TOTALSUM </t>
  </si>
  <si>
    <t>FAG</t>
  </si>
  <si>
    <t xml:space="preserve">Innsparing per år i kroner så langt </t>
  </si>
  <si>
    <t xml:space="preserve">Sum kurstimer per semester etter endring </t>
  </si>
  <si>
    <t>1. studieår</t>
  </si>
  <si>
    <t>2. studieår</t>
  </si>
  <si>
    <t>3. studieår</t>
  </si>
  <si>
    <t>4. studieår</t>
  </si>
  <si>
    <t xml:space="preserve">Totalt oppgavetilbud per studieår: </t>
  </si>
  <si>
    <t>Kursoppgaver</t>
  </si>
  <si>
    <t>Fakoppgaver</t>
  </si>
  <si>
    <t xml:space="preserve">Utgifter til oppgaveretting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</si>
</sst>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sz val="2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/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7" fillId="0" borderId="1" xfId="0" applyFont="1" applyBorder="1"/>
    <xf numFmtId="3" fontId="7" fillId="0" borderId="1" xfId="0" applyNumberFormat="1" applyFont="1" applyBorder="1"/>
    <xf numFmtId="3" fontId="7" fillId="2" borderId="1" xfId="0" applyNumberFormat="1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15" fontId="2" fillId="0" borderId="0" xfId="0" applyNumberFormat="1" applyFont="1"/>
    <xf numFmtId="0" fontId="2" fillId="0" borderId="2" xfId="0" applyFont="1" applyBorder="1"/>
    <xf numFmtId="0" fontId="2" fillId="0" borderId="1" xfId="0" applyFont="1" applyBorder="1"/>
    <xf numFmtId="0" fontId="3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9" fontId="3" fillId="0" borderId="1" xfId="0" applyNumberFormat="1" applyFont="1" applyBorder="1"/>
    <xf numFmtId="0" fontId="2" fillId="0" borderId="0" xfId="0" applyFont="1" applyBorder="1"/>
    <xf numFmtId="3" fontId="2" fillId="0" borderId="1" xfId="0" applyNumberFormat="1" applyFont="1" applyBorder="1"/>
    <xf numFmtId="0" fontId="3" fillId="0" borderId="1" xfId="0" applyFont="1" applyFill="1" applyBorder="1"/>
    <xf numFmtId="3" fontId="3" fillId="2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9" fillId="0" borderId="2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3" fillId="0" borderId="0" xfId="0" applyFont="1" applyFill="1" applyBorder="1"/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25"/>
  <sheetViews>
    <sheetView tabSelected="1" zoomScale="90" zoomScaleNormal="90" workbookViewId="0">
      <pane ySplit="2" topLeftCell="A84" activePane="bottomLeft" state="frozen"/>
      <selection pane="bottomLeft" activeCell="E99" sqref="E99"/>
    </sheetView>
  </sheetViews>
  <sheetFormatPr defaultColWidth="9.1796875" defaultRowHeight="14.5" x14ac:dyDescent="0.35"/>
  <cols>
    <col min="1" max="1" width="3.1796875" style="11" customWidth="1"/>
    <col min="2" max="2" width="45.81640625" style="11" customWidth="1"/>
    <col min="3" max="3" width="8.1796875" style="13" customWidth="1"/>
    <col min="4" max="4" width="0" style="11" hidden="1" customWidth="1"/>
    <col min="5" max="5" width="10.1796875" style="11" customWidth="1"/>
    <col min="6" max="6" width="0.1796875" style="11" customWidth="1"/>
    <col min="7" max="8" width="9.1796875" style="11" hidden="1" customWidth="1"/>
    <col min="9" max="9" width="9.1796875" style="11" customWidth="1"/>
    <col min="10" max="10" width="8.81640625" style="11" customWidth="1"/>
    <col min="11" max="11" width="9.81640625" style="11" hidden="1" customWidth="1"/>
    <col min="12" max="12" width="9.1796875" style="11"/>
    <col min="13" max="13" width="23.1796875" style="13" customWidth="1"/>
    <col min="14" max="14" width="13.453125" style="11" customWidth="1"/>
    <col min="15" max="15" width="10.81640625" style="11" customWidth="1"/>
    <col min="16" max="16" width="13.1796875" style="11" customWidth="1"/>
    <col min="17" max="17" width="13.1796875" style="11" hidden="1" customWidth="1"/>
    <col min="18" max="18" width="13.81640625" style="11" hidden="1" customWidth="1"/>
    <col min="19" max="19" width="11.81640625" style="11" hidden="1" customWidth="1"/>
    <col min="20" max="20" width="14.54296875" style="11" customWidth="1"/>
    <col min="21" max="21" width="10.81640625" style="11" customWidth="1"/>
    <col min="22" max="22" width="11.1796875" style="11" customWidth="1"/>
    <col min="23" max="16384" width="9.1796875" style="11"/>
  </cols>
  <sheetData>
    <row r="1" spans="1:23" ht="33.5" x14ac:dyDescent="0.75">
      <c r="B1" s="12" t="s">
        <v>68</v>
      </c>
      <c r="T1" s="14"/>
      <c r="V1" s="39">
        <v>43579</v>
      </c>
    </row>
    <row r="2" spans="1:23" ht="81" customHeight="1" x14ac:dyDescent="0.4">
      <c r="A2" s="15"/>
      <c r="B2" s="5" t="s">
        <v>95</v>
      </c>
      <c r="C2" s="4" t="s">
        <v>0</v>
      </c>
      <c r="D2" s="1" t="s">
        <v>1</v>
      </c>
      <c r="E2" s="1" t="s">
        <v>2</v>
      </c>
      <c r="F2" s="1" t="s">
        <v>3</v>
      </c>
      <c r="G2" s="1" t="s">
        <v>76</v>
      </c>
      <c r="H2" s="1" t="s">
        <v>4</v>
      </c>
      <c r="I2" s="1" t="s">
        <v>76</v>
      </c>
      <c r="J2" s="1" t="s">
        <v>75</v>
      </c>
      <c r="K2" s="1" t="s">
        <v>5</v>
      </c>
      <c r="L2" s="1" t="s">
        <v>74</v>
      </c>
      <c r="M2" s="1" t="s">
        <v>77</v>
      </c>
      <c r="N2" s="1" t="s">
        <v>93</v>
      </c>
      <c r="O2" s="1" t="s">
        <v>96</v>
      </c>
      <c r="P2" s="1" t="s">
        <v>97</v>
      </c>
      <c r="Q2" s="1" t="s">
        <v>61</v>
      </c>
      <c r="R2" s="1" t="s">
        <v>80</v>
      </c>
      <c r="S2" s="1" t="s">
        <v>72</v>
      </c>
      <c r="T2" s="1" t="s">
        <v>92</v>
      </c>
      <c r="U2" s="1" t="s">
        <v>90</v>
      </c>
      <c r="V2" s="1" t="s">
        <v>89</v>
      </c>
    </row>
    <row r="3" spans="1:23" x14ac:dyDescent="0.3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"/>
      <c r="R3" s="16"/>
      <c r="S3" s="16"/>
      <c r="T3" s="16"/>
      <c r="U3" s="16"/>
      <c r="V3" s="16"/>
    </row>
    <row r="4" spans="1:23" x14ac:dyDescent="0.35">
      <c r="A4" s="15"/>
      <c r="B4" s="7" t="s">
        <v>60</v>
      </c>
      <c r="C4" s="17">
        <v>20</v>
      </c>
      <c r="D4" s="3"/>
      <c r="E4" s="3"/>
      <c r="F4" s="3"/>
      <c r="G4" s="3"/>
      <c r="H4" s="3"/>
      <c r="I4" s="3"/>
      <c r="J4" s="3"/>
      <c r="K4" s="3"/>
      <c r="L4" s="3"/>
      <c r="M4" s="18"/>
      <c r="N4" s="16"/>
      <c r="O4" s="16"/>
      <c r="P4" s="16"/>
      <c r="Q4" s="16"/>
      <c r="R4" s="16"/>
      <c r="S4" s="16"/>
      <c r="T4" s="16"/>
      <c r="U4" s="16"/>
      <c r="V4" s="16"/>
    </row>
    <row r="5" spans="1:23" x14ac:dyDescent="0.35">
      <c r="A5" s="15"/>
      <c r="B5" s="16" t="s">
        <v>6</v>
      </c>
      <c r="C5" s="19">
        <v>1</v>
      </c>
      <c r="D5" s="2">
        <v>5</v>
      </c>
      <c r="E5" s="2">
        <v>10</v>
      </c>
      <c r="F5" s="2">
        <v>12</v>
      </c>
      <c r="G5" s="2">
        <v>16</v>
      </c>
      <c r="H5" s="2">
        <v>0</v>
      </c>
      <c r="I5" s="2">
        <v>16</v>
      </c>
      <c r="J5" s="2">
        <v>16</v>
      </c>
      <c r="K5" s="2">
        <v>0</v>
      </c>
      <c r="L5" s="2">
        <v>18</v>
      </c>
      <c r="M5" s="18" t="s">
        <v>82</v>
      </c>
      <c r="N5" s="16" t="s">
        <v>87</v>
      </c>
      <c r="O5" s="16"/>
      <c r="P5" s="16" t="s">
        <v>73</v>
      </c>
      <c r="Q5" s="20" t="e">
        <f>N5/(N5+P5)</f>
        <v>#VALUE!</v>
      </c>
      <c r="R5" s="16"/>
      <c r="S5" s="16"/>
      <c r="T5" s="16"/>
      <c r="U5" s="16"/>
      <c r="V5" s="16">
        <v>82000</v>
      </c>
    </row>
    <row r="6" spans="1:23" x14ac:dyDescent="0.35">
      <c r="A6" s="15"/>
      <c r="B6" s="16" t="s">
        <v>7</v>
      </c>
      <c r="C6" s="19">
        <v>10</v>
      </c>
      <c r="D6" s="16">
        <v>18</v>
      </c>
      <c r="E6" s="2">
        <v>38</v>
      </c>
      <c r="F6" s="2">
        <v>35</v>
      </c>
      <c r="G6" s="2">
        <v>7</v>
      </c>
      <c r="H6" s="2">
        <v>3</v>
      </c>
      <c r="I6" s="2">
        <v>7</v>
      </c>
      <c r="J6" s="2">
        <v>6</v>
      </c>
      <c r="K6" s="2">
        <v>3</v>
      </c>
      <c r="L6" s="2">
        <v>6</v>
      </c>
      <c r="M6" s="16"/>
      <c r="N6" s="16">
        <f>(I6-L6)*E6</f>
        <v>38</v>
      </c>
      <c r="O6" s="16">
        <f>N6*2050*2</f>
        <v>155800</v>
      </c>
      <c r="P6" s="16">
        <f>E6*L6</f>
        <v>228</v>
      </c>
      <c r="Q6" s="16"/>
      <c r="R6" s="16" t="s">
        <v>73</v>
      </c>
      <c r="S6" s="16" t="e">
        <f>R6*2050</f>
        <v>#VALUE!</v>
      </c>
      <c r="T6" s="16">
        <f>10*1050*2</f>
        <v>21000</v>
      </c>
      <c r="U6" s="16">
        <f>O6+T6</f>
        <v>176800</v>
      </c>
      <c r="V6" s="16"/>
      <c r="W6" s="21"/>
    </row>
    <row r="7" spans="1:23" x14ac:dyDescent="0.35">
      <c r="A7" s="15"/>
      <c r="B7" s="16" t="s">
        <v>8</v>
      </c>
      <c r="C7" s="19">
        <v>9</v>
      </c>
      <c r="D7" s="16">
        <v>18</v>
      </c>
      <c r="E7" s="2">
        <v>16</v>
      </c>
      <c r="F7" s="2">
        <v>35</v>
      </c>
      <c r="G7" s="2">
        <v>6</v>
      </c>
      <c r="H7" s="2">
        <v>0</v>
      </c>
      <c r="I7" s="2">
        <v>6</v>
      </c>
      <c r="J7" s="2">
        <v>6</v>
      </c>
      <c r="K7" s="2">
        <v>0</v>
      </c>
      <c r="L7" s="2">
        <v>6</v>
      </c>
      <c r="M7" s="16"/>
      <c r="N7" s="16">
        <f>(I7-L7)*E7</f>
        <v>0</v>
      </c>
      <c r="O7" s="16">
        <f>N7*2050*2</f>
        <v>0</v>
      </c>
      <c r="P7" s="16">
        <f>E7*L7</f>
        <v>96</v>
      </c>
      <c r="Q7" s="16"/>
      <c r="R7" s="16" t="s">
        <v>73</v>
      </c>
      <c r="S7" s="16" t="e">
        <f>R7*2050</f>
        <v>#VALUE!</v>
      </c>
      <c r="T7" s="16">
        <f>10*1050*2</f>
        <v>21000</v>
      </c>
      <c r="U7" s="16">
        <f>O7+T7</f>
        <v>21000</v>
      </c>
      <c r="V7" s="16"/>
      <c r="W7" s="21"/>
    </row>
    <row r="8" spans="1:23" x14ac:dyDescent="0.35">
      <c r="A8" s="15"/>
      <c r="B8" s="16"/>
      <c r="C8" s="19"/>
      <c r="D8" s="2"/>
      <c r="E8" s="2"/>
      <c r="F8" s="2"/>
      <c r="G8" s="2"/>
      <c r="H8" s="2"/>
      <c r="I8" s="2"/>
      <c r="J8" s="2"/>
      <c r="K8" s="2"/>
      <c r="L8" s="2"/>
      <c r="M8" s="18"/>
      <c r="N8" s="7">
        <f>SUM(N6:N7)</f>
        <v>38</v>
      </c>
      <c r="O8" s="7">
        <f>SUM(O6:O7)</f>
        <v>155800</v>
      </c>
      <c r="P8" s="7">
        <f>SUM(P6:P7)</f>
        <v>324</v>
      </c>
      <c r="Q8" s="7">
        <f t="shared" ref="Q8:T8" si="0">SUM(Q6:Q7)</f>
        <v>0</v>
      </c>
      <c r="R8" s="7">
        <f t="shared" si="0"/>
        <v>0</v>
      </c>
      <c r="S8" s="7" t="e">
        <f t="shared" si="0"/>
        <v>#VALUE!</v>
      </c>
      <c r="T8" s="7">
        <f t="shared" si="0"/>
        <v>42000</v>
      </c>
      <c r="U8" s="7">
        <f>SUM(U6:U7)</f>
        <v>197800</v>
      </c>
      <c r="V8" s="16"/>
      <c r="W8" s="21"/>
    </row>
    <row r="9" spans="1:23" x14ac:dyDescent="0.35">
      <c r="A9" s="15"/>
      <c r="B9" s="7" t="s">
        <v>9</v>
      </c>
      <c r="C9" s="19"/>
      <c r="D9" s="2"/>
      <c r="E9" s="2"/>
      <c r="F9" s="2"/>
      <c r="G9" s="2"/>
      <c r="H9" s="2"/>
      <c r="I9" s="2"/>
      <c r="J9" s="2"/>
      <c r="K9" s="2"/>
      <c r="L9" s="2"/>
      <c r="M9" s="18"/>
      <c r="N9" s="16"/>
      <c r="O9" s="16"/>
      <c r="P9" s="16"/>
      <c r="Q9" s="16"/>
      <c r="R9" s="16"/>
      <c r="S9" s="22"/>
      <c r="T9" s="16"/>
      <c r="U9" s="16"/>
      <c r="V9" s="16"/>
      <c r="W9" s="21"/>
    </row>
    <row r="10" spans="1:23" x14ac:dyDescent="0.35">
      <c r="A10" s="15"/>
      <c r="B10" s="7" t="s">
        <v>64</v>
      </c>
      <c r="C10" s="17">
        <f>SUM(C11:C15)</f>
        <v>30</v>
      </c>
      <c r="D10" s="2"/>
      <c r="E10" s="2"/>
      <c r="F10" s="2"/>
      <c r="G10" s="2"/>
      <c r="H10" s="2"/>
      <c r="I10" s="2"/>
      <c r="J10" s="2"/>
      <c r="K10" s="2"/>
      <c r="L10" s="2"/>
      <c r="M10" s="18"/>
      <c r="N10" s="16"/>
      <c r="O10" s="16"/>
      <c r="P10" s="16"/>
      <c r="Q10" s="16"/>
      <c r="R10" s="16"/>
      <c r="S10" s="22"/>
      <c r="T10" s="16"/>
      <c r="U10" s="16"/>
      <c r="V10" s="16"/>
      <c r="W10" s="21"/>
    </row>
    <row r="11" spans="1:23" x14ac:dyDescent="0.35">
      <c r="A11" s="15"/>
      <c r="B11" s="16" t="s">
        <v>10</v>
      </c>
      <c r="C11" s="19">
        <v>7</v>
      </c>
      <c r="D11" s="2">
        <v>14</v>
      </c>
      <c r="E11" s="2">
        <v>16</v>
      </c>
      <c r="F11" s="2">
        <v>38</v>
      </c>
      <c r="G11" s="2">
        <v>8</v>
      </c>
      <c r="H11" s="2">
        <v>0</v>
      </c>
      <c r="I11" s="2">
        <v>8</v>
      </c>
      <c r="J11" s="2">
        <v>6</v>
      </c>
      <c r="K11" s="2">
        <v>0</v>
      </c>
      <c r="L11" s="2">
        <v>7</v>
      </c>
      <c r="M11" s="18" t="s">
        <v>85</v>
      </c>
      <c r="N11" s="16" t="s">
        <v>84</v>
      </c>
      <c r="O11" s="16"/>
      <c r="P11" s="16"/>
      <c r="Q11" s="16"/>
      <c r="R11" s="16">
        <f>E11*2</f>
        <v>32</v>
      </c>
      <c r="S11" s="22">
        <f t="shared" ref="S11:S70" si="1">R11*2050</f>
        <v>65600</v>
      </c>
      <c r="T11" s="16"/>
      <c r="U11" s="16"/>
      <c r="V11" s="16">
        <v>65600</v>
      </c>
      <c r="W11" s="21"/>
    </row>
    <row r="12" spans="1:23" x14ac:dyDescent="0.35">
      <c r="A12" s="15"/>
      <c r="B12" s="16" t="s">
        <v>78</v>
      </c>
      <c r="C12" s="19"/>
      <c r="D12" s="16">
        <v>2</v>
      </c>
      <c r="E12" s="2">
        <v>12</v>
      </c>
      <c r="F12" s="2">
        <v>38</v>
      </c>
      <c r="G12" s="2">
        <v>6</v>
      </c>
      <c r="H12" s="2">
        <v>3</v>
      </c>
      <c r="I12" s="2">
        <v>6</v>
      </c>
      <c r="J12" s="2">
        <v>6</v>
      </c>
      <c r="K12" s="2">
        <v>3</v>
      </c>
      <c r="L12" s="2">
        <v>5</v>
      </c>
      <c r="M12" s="16"/>
      <c r="N12" s="16">
        <f t="shared" ref="N12:N15" si="2">(I12-L12)*E12</f>
        <v>12</v>
      </c>
      <c r="O12" s="16">
        <f t="shared" ref="O12:O15" si="3">N12*2050*2</f>
        <v>49200</v>
      </c>
      <c r="P12" s="16">
        <f t="shared" ref="P12:P15" si="4">E12*L12</f>
        <v>60</v>
      </c>
      <c r="Q12" s="16"/>
      <c r="R12" s="16" t="s">
        <v>73</v>
      </c>
      <c r="S12" s="16" t="e">
        <f t="shared" si="1"/>
        <v>#VALUE!</v>
      </c>
      <c r="T12" s="16">
        <f>8*1050*2</f>
        <v>16800</v>
      </c>
      <c r="U12" s="16">
        <f>O12+T12</f>
        <v>66000</v>
      </c>
      <c r="V12" s="16"/>
    </row>
    <row r="13" spans="1:23" hidden="1" x14ac:dyDescent="0.35">
      <c r="A13" s="15"/>
      <c r="B13" s="16" t="s">
        <v>11</v>
      </c>
      <c r="C13" s="19"/>
      <c r="D13" s="16"/>
      <c r="E13" s="2">
        <v>6</v>
      </c>
      <c r="F13" s="2"/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/>
      <c r="M13" s="16"/>
      <c r="N13" s="16">
        <f t="shared" si="2"/>
        <v>6</v>
      </c>
      <c r="O13" s="16">
        <f t="shared" si="3"/>
        <v>24600</v>
      </c>
      <c r="P13" s="16">
        <f t="shared" si="4"/>
        <v>0</v>
      </c>
      <c r="Q13" s="16"/>
      <c r="R13" s="16" t="s">
        <v>73</v>
      </c>
      <c r="S13" s="16" t="e">
        <f t="shared" si="1"/>
        <v>#VALUE!</v>
      </c>
      <c r="T13" s="16">
        <f t="shared" ref="T13:T15" si="5">8*1050*2</f>
        <v>16800</v>
      </c>
      <c r="U13" s="16">
        <f t="shared" ref="U13:U15" si="6">O13+T13</f>
        <v>41400</v>
      </c>
      <c r="V13" s="16"/>
    </row>
    <row r="14" spans="1:23" x14ac:dyDescent="0.35">
      <c r="A14" s="15"/>
      <c r="B14" s="16" t="s">
        <v>12</v>
      </c>
      <c r="C14" s="19">
        <v>11</v>
      </c>
      <c r="D14" s="16">
        <v>18</v>
      </c>
      <c r="E14" s="2">
        <v>16</v>
      </c>
      <c r="F14" s="2">
        <v>40</v>
      </c>
      <c r="G14" s="2">
        <v>7</v>
      </c>
      <c r="H14" s="2">
        <v>1</v>
      </c>
      <c r="I14" s="2">
        <v>7</v>
      </c>
      <c r="J14" s="2">
        <v>6</v>
      </c>
      <c r="K14" s="2">
        <v>1</v>
      </c>
      <c r="L14" s="2">
        <v>5</v>
      </c>
      <c r="M14" s="16"/>
      <c r="N14" s="16">
        <f t="shared" si="2"/>
        <v>32</v>
      </c>
      <c r="O14" s="16">
        <f t="shared" si="3"/>
        <v>131200</v>
      </c>
      <c r="P14" s="16">
        <f t="shared" si="4"/>
        <v>80</v>
      </c>
      <c r="Q14" s="16"/>
      <c r="R14" s="16" t="s">
        <v>73</v>
      </c>
      <c r="S14" s="16" t="e">
        <f t="shared" si="1"/>
        <v>#VALUE!</v>
      </c>
      <c r="T14" s="16">
        <f t="shared" si="5"/>
        <v>16800</v>
      </c>
      <c r="U14" s="16">
        <f t="shared" si="6"/>
        <v>148000</v>
      </c>
      <c r="V14" s="16"/>
    </row>
    <row r="15" spans="1:23" x14ac:dyDescent="0.35">
      <c r="A15" s="15"/>
      <c r="B15" s="16" t="s">
        <v>13</v>
      </c>
      <c r="C15" s="19">
        <v>12</v>
      </c>
      <c r="D15" s="16">
        <v>24</v>
      </c>
      <c r="E15" s="2">
        <v>20</v>
      </c>
      <c r="F15" s="2">
        <v>40</v>
      </c>
      <c r="G15" s="2">
        <v>7</v>
      </c>
      <c r="H15" s="2">
        <v>0</v>
      </c>
      <c r="I15" s="2">
        <v>7</v>
      </c>
      <c r="J15" s="2">
        <v>6</v>
      </c>
      <c r="K15" s="2">
        <v>0</v>
      </c>
      <c r="L15" s="2">
        <v>5</v>
      </c>
      <c r="M15" s="16"/>
      <c r="N15" s="16">
        <f t="shared" si="2"/>
        <v>40</v>
      </c>
      <c r="O15" s="16">
        <f t="shared" si="3"/>
        <v>164000</v>
      </c>
      <c r="P15" s="16">
        <f t="shared" si="4"/>
        <v>100</v>
      </c>
      <c r="Q15" s="16"/>
      <c r="R15" s="16" t="s">
        <v>73</v>
      </c>
      <c r="S15" s="16" t="e">
        <f t="shared" si="1"/>
        <v>#VALUE!</v>
      </c>
      <c r="T15" s="16">
        <f t="shared" si="5"/>
        <v>16800</v>
      </c>
      <c r="U15" s="16">
        <f t="shared" si="6"/>
        <v>180800</v>
      </c>
      <c r="V15" s="16"/>
    </row>
    <row r="16" spans="1:23" hidden="1" x14ac:dyDescent="0.35">
      <c r="A16" s="15"/>
      <c r="B16" s="16" t="s">
        <v>14</v>
      </c>
      <c r="C16" s="19"/>
      <c r="D16" s="2">
        <v>12</v>
      </c>
      <c r="E16" s="2"/>
      <c r="F16" s="2"/>
      <c r="G16" s="2"/>
      <c r="H16" s="2"/>
      <c r="I16" s="2"/>
      <c r="J16" s="2"/>
      <c r="K16" s="2"/>
      <c r="L16" s="2"/>
      <c r="M16" s="18"/>
      <c r="N16" s="16"/>
      <c r="O16" s="16"/>
      <c r="P16" s="16"/>
      <c r="Q16" s="16"/>
      <c r="R16" s="16">
        <f>E16*2</f>
        <v>0</v>
      </c>
      <c r="S16" s="22">
        <f t="shared" si="1"/>
        <v>0</v>
      </c>
      <c r="T16" s="16"/>
      <c r="U16" s="16"/>
      <c r="V16" s="16"/>
    </row>
    <row r="17" spans="1:22" x14ac:dyDescent="0.35">
      <c r="A17" s="15"/>
      <c r="B17" s="23"/>
      <c r="C17" s="19"/>
      <c r="D17" s="24">
        <f>SUM(D4:D14)</f>
        <v>75</v>
      </c>
      <c r="E17" s="2"/>
      <c r="F17" s="2"/>
      <c r="G17" s="2"/>
      <c r="H17" s="2"/>
      <c r="I17" s="2"/>
      <c r="J17" s="2"/>
      <c r="K17" s="2"/>
      <c r="L17" s="2"/>
      <c r="M17" s="18"/>
      <c r="N17" s="7">
        <f>SUM(N12:N16)</f>
        <v>90</v>
      </c>
      <c r="O17" s="7">
        <f>SUM(O12:O16)</f>
        <v>369000</v>
      </c>
      <c r="P17" s="7">
        <f>SUM(P12:P16)</f>
        <v>240</v>
      </c>
      <c r="Q17" s="7">
        <f t="shared" ref="Q17:T17" si="7">SUM(Q12:Q16)</f>
        <v>0</v>
      </c>
      <c r="R17" s="7">
        <f t="shared" si="7"/>
        <v>0</v>
      </c>
      <c r="S17" s="7" t="e">
        <f t="shared" si="7"/>
        <v>#VALUE!</v>
      </c>
      <c r="T17" s="7">
        <f t="shared" si="7"/>
        <v>67200</v>
      </c>
      <c r="U17" s="7">
        <f>SUM(U12:U16)</f>
        <v>436200</v>
      </c>
      <c r="V17" s="16"/>
    </row>
    <row r="18" spans="1:22" x14ac:dyDescent="0.35">
      <c r="A18" s="15"/>
      <c r="B18" s="25" t="s">
        <v>15</v>
      </c>
      <c r="C18" s="19"/>
      <c r="D18" s="2"/>
      <c r="E18" s="2">
        <v>24</v>
      </c>
      <c r="F18" s="2">
        <v>6</v>
      </c>
      <c r="G18" s="2">
        <v>36</v>
      </c>
      <c r="H18" s="2"/>
      <c r="I18" s="2">
        <v>36</v>
      </c>
      <c r="J18" s="2">
        <v>36</v>
      </c>
      <c r="K18" s="2"/>
      <c r="L18" s="2">
        <v>36</v>
      </c>
      <c r="M18" s="18"/>
      <c r="N18" s="16">
        <f>(I18-L18)*E18</f>
        <v>0</v>
      </c>
      <c r="O18" s="16">
        <f>N18*2050*2</f>
        <v>0</v>
      </c>
      <c r="P18" s="16">
        <f>E18*L18</f>
        <v>864</v>
      </c>
      <c r="Q18" s="16"/>
      <c r="R18" s="16"/>
      <c r="S18" s="22"/>
      <c r="T18" s="16"/>
      <c r="U18" s="16"/>
      <c r="V18" s="16"/>
    </row>
    <row r="19" spans="1:22" x14ac:dyDescent="0.35">
      <c r="A19" s="15"/>
      <c r="B19" s="25"/>
      <c r="C19" s="19"/>
      <c r="D19" s="2"/>
      <c r="E19" s="2"/>
      <c r="F19" s="2"/>
      <c r="G19" s="2"/>
      <c r="H19" s="2"/>
      <c r="I19" s="2"/>
      <c r="J19" s="2"/>
      <c r="K19" s="2"/>
      <c r="L19" s="2"/>
      <c r="M19" s="18"/>
      <c r="N19" s="16"/>
      <c r="O19" s="16"/>
      <c r="P19" s="16"/>
      <c r="Q19" s="16"/>
      <c r="R19" s="16"/>
      <c r="S19" s="22"/>
      <c r="T19" s="16"/>
      <c r="U19" s="16"/>
      <c r="V19" s="16"/>
    </row>
    <row r="20" spans="1:22" x14ac:dyDescent="0.35">
      <c r="A20" s="15"/>
      <c r="B20" s="7" t="s">
        <v>16</v>
      </c>
      <c r="C20" s="17">
        <v>10</v>
      </c>
      <c r="D20" s="2">
        <v>21</v>
      </c>
      <c r="E20" s="2">
        <v>14</v>
      </c>
      <c r="F20" s="2">
        <v>16</v>
      </c>
      <c r="G20" s="2">
        <v>10</v>
      </c>
      <c r="H20" s="2">
        <v>6</v>
      </c>
      <c r="I20" s="2">
        <v>12</v>
      </c>
      <c r="J20" s="2">
        <v>10</v>
      </c>
      <c r="K20" s="2">
        <v>6</v>
      </c>
      <c r="L20" s="2">
        <v>10</v>
      </c>
      <c r="M20" s="18"/>
      <c r="N20" s="16">
        <f t="shared" ref="N20" si="8">(I20-L20)*E20</f>
        <v>28</v>
      </c>
      <c r="O20" s="16">
        <f t="shared" ref="O20" si="9">N20*2050*2</f>
        <v>114800</v>
      </c>
      <c r="P20" s="16">
        <f t="shared" ref="P20" si="10">E20*L20</f>
        <v>140</v>
      </c>
      <c r="Q20" s="16"/>
      <c r="R20" s="16" t="s">
        <v>73</v>
      </c>
      <c r="S20" s="16" t="e">
        <f t="shared" ref="S20" si="11">R20*2050</f>
        <v>#VALUE!</v>
      </c>
      <c r="T20" s="16"/>
      <c r="U20" s="16">
        <f t="shared" ref="U20" si="12">O20+T20</f>
        <v>114800</v>
      </c>
      <c r="V20" s="16"/>
    </row>
    <row r="21" spans="1:22" x14ac:dyDescent="0.35">
      <c r="A21" s="15"/>
      <c r="B21" s="7"/>
      <c r="C21" s="19"/>
      <c r="D21" s="2"/>
      <c r="E21" s="2"/>
      <c r="F21" s="2"/>
      <c r="G21" s="2"/>
      <c r="H21" s="2"/>
      <c r="I21" s="2"/>
      <c r="J21" s="2"/>
      <c r="K21" s="2"/>
      <c r="L21" s="2"/>
      <c r="M21" s="16"/>
      <c r="N21" s="16"/>
      <c r="O21" s="16"/>
      <c r="P21" s="16"/>
      <c r="Q21" s="16"/>
      <c r="R21" s="16"/>
      <c r="S21" s="22"/>
      <c r="T21" s="16"/>
      <c r="U21" s="16"/>
      <c r="V21" s="16"/>
    </row>
    <row r="22" spans="1:22" x14ac:dyDescent="0.35">
      <c r="A22" s="15"/>
      <c r="B22" s="7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18"/>
      <c r="N22" s="16"/>
      <c r="O22" s="16"/>
      <c r="P22" s="16"/>
      <c r="Q22" s="16"/>
      <c r="R22" s="16"/>
      <c r="S22" s="22"/>
      <c r="T22" s="16"/>
      <c r="U22" s="16"/>
      <c r="V22" s="16"/>
    </row>
    <row r="23" spans="1:22" x14ac:dyDescent="0.35">
      <c r="A23" s="15"/>
      <c r="B23" s="7" t="s">
        <v>18</v>
      </c>
      <c r="C23" s="17">
        <v>20</v>
      </c>
      <c r="D23" s="2"/>
      <c r="E23" s="2"/>
      <c r="F23" s="2"/>
      <c r="G23" s="2"/>
      <c r="H23" s="2"/>
      <c r="I23" s="2"/>
      <c r="J23" s="2"/>
      <c r="K23" s="2"/>
      <c r="L23" s="2"/>
      <c r="M23" s="18"/>
      <c r="N23" s="16"/>
      <c r="O23" s="16"/>
      <c r="P23" s="16"/>
      <c r="Q23" s="16"/>
      <c r="R23" s="16"/>
      <c r="S23" s="22"/>
      <c r="T23" s="16"/>
      <c r="U23" s="16"/>
      <c r="V23" s="16"/>
    </row>
    <row r="24" spans="1:22" x14ac:dyDescent="0.35">
      <c r="A24" s="15"/>
      <c r="B24" s="16" t="s">
        <v>19</v>
      </c>
      <c r="C24" s="19">
        <v>10</v>
      </c>
      <c r="D24" s="16">
        <v>24</v>
      </c>
      <c r="E24" s="2">
        <v>16</v>
      </c>
      <c r="F24" s="2">
        <v>35</v>
      </c>
      <c r="G24" s="2">
        <v>6</v>
      </c>
      <c r="H24" s="2">
        <v>2</v>
      </c>
      <c r="I24" s="2">
        <v>7</v>
      </c>
      <c r="J24" s="2">
        <v>6</v>
      </c>
      <c r="K24" s="2">
        <v>2</v>
      </c>
      <c r="L24" s="2">
        <v>6</v>
      </c>
      <c r="M24" s="16"/>
      <c r="N24" s="16">
        <f t="shared" ref="N24:N25" si="13">(I24-L24)*E24</f>
        <v>16</v>
      </c>
      <c r="O24" s="16">
        <f t="shared" ref="O24:O30" si="14">N24*2050*2</f>
        <v>65600</v>
      </c>
      <c r="P24" s="16">
        <f>E24*L24</f>
        <v>96</v>
      </c>
      <c r="Q24" s="16"/>
      <c r="R24" s="16">
        <f>E24*2</f>
        <v>32</v>
      </c>
      <c r="S24" s="16">
        <f t="shared" si="1"/>
        <v>65600</v>
      </c>
      <c r="T24" s="16">
        <f>10*1050*2</f>
        <v>21000</v>
      </c>
      <c r="U24" s="16">
        <f>O24+T24</f>
        <v>86600</v>
      </c>
      <c r="V24" s="16"/>
    </row>
    <row r="25" spans="1:22" x14ac:dyDescent="0.35">
      <c r="A25" s="15"/>
      <c r="B25" s="16" t="s">
        <v>20</v>
      </c>
      <c r="C25" s="19">
        <v>5</v>
      </c>
      <c r="D25" s="16">
        <v>12</v>
      </c>
      <c r="E25" s="2">
        <v>12</v>
      </c>
      <c r="F25" s="2">
        <v>35</v>
      </c>
      <c r="G25" s="2">
        <v>6</v>
      </c>
      <c r="H25" s="2">
        <v>2</v>
      </c>
      <c r="I25" s="2">
        <v>7</v>
      </c>
      <c r="J25" s="2">
        <v>6</v>
      </c>
      <c r="K25" s="2">
        <v>2</v>
      </c>
      <c r="L25" s="2">
        <v>6</v>
      </c>
      <c r="M25" s="16"/>
      <c r="N25" s="16">
        <f t="shared" si="13"/>
        <v>12</v>
      </c>
      <c r="O25" s="16">
        <f t="shared" si="14"/>
        <v>49200</v>
      </c>
      <c r="P25" s="16">
        <f>E25*L25</f>
        <v>72</v>
      </c>
      <c r="Q25" s="16"/>
      <c r="R25" s="16">
        <f>E25*2</f>
        <v>24</v>
      </c>
      <c r="S25" s="16">
        <f t="shared" si="1"/>
        <v>49200</v>
      </c>
      <c r="T25" s="16">
        <f>10*1050*2</f>
        <v>21000</v>
      </c>
      <c r="U25" s="16">
        <f>O25+T25</f>
        <v>70200</v>
      </c>
      <c r="V25" s="16"/>
    </row>
    <row r="26" spans="1:22" x14ac:dyDescent="0.35">
      <c r="A26" s="15"/>
      <c r="B26" s="16" t="s">
        <v>59</v>
      </c>
      <c r="C26" s="19"/>
      <c r="D26" s="2"/>
      <c r="E26" s="2">
        <v>4</v>
      </c>
      <c r="F26" s="2">
        <v>15</v>
      </c>
      <c r="G26" s="2">
        <v>10</v>
      </c>
      <c r="H26" s="2">
        <v>5</v>
      </c>
      <c r="I26" s="2">
        <v>10</v>
      </c>
      <c r="J26" s="2">
        <v>10</v>
      </c>
      <c r="K26" s="2">
        <v>5</v>
      </c>
      <c r="L26" s="2">
        <v>10</v>
      </c>
      <c r="M26" s="18"/>
      <c r="N26" s="16">
        <f t="shared" ref="N26:N30" si="15">(I26-L26)*E26</f>
        <v>0</v>
      </c>
      <c r="O26" s="16">
        <f t="shared" si="14"/>
        <v>0</v>
      </c>
      <c r="P26" s="16">
        <f t="shared" ref="P26:P30" si="16">E26*L26</f>
        <v>40</v>
      </c>
      <c r="Q26" s="16"/>
      <c r="R26" s="16"/>
      <c r="S26" s="22"/>
      <c r="T26" s="16"/>
      <c r="U26" s="16">
        <f t="shared" ref="U26:U30" si="17">O26+T26</f>
        <v>0</v>
      </c>
      <c r="V26" s="16"/>
    </row>
    <row r="27" spans="1:22" x14ac:dyDescent="0.35">
      <c r="A27" s="15"/>
      <c r="B27" s="16" t="s">
        <v>21</v>
      </c>
      <c r="C27" s="19">
        <v>5</v>
      </c>
      <c r="D27" s="2">
        <v>12</v>
      </c>
      <c r="E27" s="2">
        <v>10</v>
      </c>
      <c r="F27" s="2">
        <v>35</v>
      </c>
      <c r="G27" s="2">
        <v>6</v>
      </c>
      <c r="H27" s="2">
        <v>2</v>
      </c>
      <c r="I27" s="2">
        <v>7</v>
      </c>
      <c r="J27" s="2">
        <v>6</v>
      </c>
      <c r="K27" s="2">
        <v>2</v>
      </c>
      <c r="L27" s="2">
        <v>6</v>
      </c>
      <c r="M27" s="16"/>
      <c r="N27" s="16">
        <f t="shared" si="15"/>
        <v>10</v>
      </c>
      <c r="O27" s="16">
        <f t="shared" si="14"/>
        <v>41000</v>
      </c>
      <c r="P27" s="16">
        <f t="shared" si="16"/>
        <v>60</v>
      </c>
      <c r="Q27" s="16"/>
      <c r="R27" s="16">
        <f>E27*2</f>
        <v>20</v>
      </c>
      <c r="S27" s="22">
        <f t="shared" si="1"/>
        <v>41000</v>
      </c>
      <c r="T27" s="16"/>
      <c r="U27" s="16">
        <f t="shared" si="17"/>
        <v>41000</v>
      </c>
      <c r="V27" s="16"/>
    </row>
    <row r="28" spans="1:22" x14ac:dyDescent="0.35">
      <c r="A28" s="15"/>
      <c r="B28" s="16" t="s">
        <v>22</v>
      </c>
      <c r="C28" s="19"/>
      <c r="D28" s="2"/>
      <c r="E28" s="2">
        <v>6</v>
      </c>
      <c r="F28" s="2">
        <v>4</v>
      </c>
      <c r="G28" s="2">
        <v>45</v>
      </c>
      <c r="H28" s="2">
        <v>15</v>
      </c>
      <c r="I28" s="2">
        <v>6</v>
      </c>
      <c r="J28" s="2">
        <v>6</v>
      </c>
      <c r="K28" s="2">
        <v>15</v>
      </c>
      <c r="L28" s="2">
        <v>6</v>
      </c>
      <c r="M28" s="18"/>
      <c r="N28" s="16">
        <f t="shared" si="15"/>
        <v>0</v>
      </c>
      <c r="O28" s="16">
        <f t="shared" si="14"/>
        <v>0</v>
      </c>
      <c r="P28" s="16">
        <f t="shared" si="16"/>
        <v>36</v>
      </c>
      <c r="Q28" s="16"/>
      <c r="R28" s="16"/>
      <c r="S28" s="22"/>
      <c r="T28" s="16"/>
      <c r="U28" s="16">
        <f t="shared" si="17"/>
        <v>0</v>
      </c>
      <c r="V28" s="16"/>
    </row>
    <row r="29" spans="1:22" x14ac:dyDescent="0.35">
      <c r="A29" s="15"/>
      <c r="B29" s="16" t="s">
        <v>23</v>
      </c>
      <c r="C29" s="19"/>
      <c r="D29" s="2">
        <v>2</v>
      </c>
      <c r="E29" s="2">
        <v>6</v>
      </c>
      <c r="F29" s="2">
        <v>35</v>
      </c>
      <c r="G29" s="2">
        <v>6</v>
      </c>
      <c r="H29" s="2">
        <v>3</v>
      </c>
      <c r="I29" s="2">
        <v>7</v>
      </c>
      <c r="J29" s="2">
        <v>6</v>
      </c>
      <c r="K29" s="2">
        <v>3</v>
      </c>
      <c r="L29" s="2">
        <v>6</v>
      </c>
      <c r="M29" s="18"/>
      <c r="N29" s="16">
        <f t="shared" si="15"/>
        <v>6</v>
      </c>
      <c r="O29" s="16">
        <f t="shared" si="14"/>
        <v>24600</v>
      </c>
      <c r="P29" s="16">
        <f t="shared" si="16"/>
        <v>36</v>
      </c>
      <c r="Q29" s="16"/>
      <c r="R29" s="16">
        <f>E29*2</f>
        <v>12</v>
      </c>
      <c r="S29" s="22">
        <f t="shared" si="1"/>
        <v>24600</v>
      </c>
      <c r="T29" s="16"/>
      <c r="U29" s="16">
        <f t="shared" si="17"/>
        <v>24600</v>
      </c>
      <c r="V29" s="16"/>
    </row>
    <row r="30" spans="1:22" hidden="1" x14ac:dyDescent="0.35">
      <c r="A30" s="15"/>
      <c r="B30" s="16" t="s">
        <v>24</v>
      </c>
      <c r="C30" s="19"/>
      <c r="D30" s="2">
        <v>6</v>
      </c>
      <c r="E30" s="2"/>
      <c r="F30" s="2"/>
      <c r="G30" s="2"/>
      <c r="H30" s="2"/>
      <c r="I30" s="2"/>
      <c r="J30" s="2"/>
      <c r="K30" s="2"/>
      <c r="L30" s="2"/>
      <c r="M30" s="18"/>
      <c r="N30" s="16">
        <f t="shared" si="15"/>
        <v>0</v>
      </c>
      <c r="O30" s="16">
        <f t="shared" si="14"/>
        <v>0</v>
      </c>
      <c r="P30" s="16">
        <f t="shared" si="16"/>
        <v>0</v>
      </c>
      <c r="Q30" s="16"/>
      <c r="R30" s="16">
        <f>E30*2</f>
        <v>0</v>
      </c>
      <c r="S30" s="22">
        <f t="shared" si="1"/>
        <v>0</v>
      </c>
      <c r="T30" s="16"/>
      <c r="U30" s="16">
        <f t="shared" si="17"/>
        <v>0</v>
      </c>
      <c r="V30" s="16"/>
    </row>
    <row r="31" spans="1:22" x14ac:dyDescent="0.35">
      <c r="A31" s="15"/>
      <c r="B31" s="7"/>
      <c r="C31" s="19"/>
      <c r="D31" s="2"/>
      <c r="E31" s="2"/>
      <c r="F31" s="2"/>
      <c r="G31" s="2"/>
      <c r="H31" s="2"/>
      <c r="I31" s="2"/>
      <c r="J31" s="2"/>
      <c r="K31" s="2"/>
      <c r="L31" s="2"/>
      <c r="M31" s="18"/>
      <c r="N31" s="7">
        <f>SUM(N24:N30)</f>
        <v>44</v>
      </c>
      <c r="O31" s="7">
        <f t="shared" ref="O31:U31" si="18">SUM(O24:O30)</f>
        <v>180400</v>
      </c>
      <c r="P31" s="7">
        <f t="shared" si="18"/>
        <v>340</v>
      </c>
      <c r="Q31" s="7">
        <f t="shared" si="18"/>
        <v>0</v>
      </c>
      <c r="R31" s="7">
        <f t="shared" si="18"/>
        <v>88</v>
      </c>
      <c r="S31" s="7">
        <f t="shared" si="18"/>
        <v>180400</v>
      </c>
      <c r="T31" s="7">
        <f t="shared" si="18"/>
        <v>42000</v>
      </c>
      <c r="U31" s="7">
        <f t="shared" si="18"/>
        <v>222400</v>
      </c>
      <c r="V31" s="16"/>
    </row>
    <row r="32" spans="1:22" x14ac:dyDescent="0.35">
      <c r="A32" s="15"/>
      <c r="B32" s="7" t="s">
        <v>25</v>
      </c>
      <c r="C32" s="19"/>
      <c r="D32" s="2"/>
      <c r="E32" s="2"/>
      <c r="F32" s="2"/>
      <c r="G32" s="2"/>
      <c r="H32" s="2"/>
      <c r="I32" s="2"/>
      <c r="J32" s="2"/>
      <c r="K32" s="2"/>
      <c r="L32" s="2"/>
      <c r="M32" s="18"/>
      <c r="N32" s="16"/>
      <c r="O32" s="16"/>
      <c r="P32" s="16"/>
      <c r="Q32" s="16"/>
      <c r="R32" s="16"/>
      <c r="S32" s="22"/>
      <c r="T32" s="16"/>
      <c r="U32" s="16"/>
      <c r="V32" s="16"/>
    </row>
    <row r="33" spans="1:22" x14ac:dyDescent="0.35">
      <c r="A33" s="15"/>
      <c r="B33" s="7" t="s">
        <v>26</v>
      </c>
      <c r="C33" s="17">
        <v>30</v>
      </c>
      <c r="D33" s="2"/>
      <c r="E33" s="2"/>
      <c r="F33" s="2"/>
      <c r="G33" s="2"/>
      <c r="H33" s="2"/>
      <c r="I33" s="2"/>
      <c r="J33" s="2"/>
      <c r="K33" s="2"/>
      <c r="L33" s="2"/>
      <c r="M33" s="18"/>
      <c r="N33" s="16"/>
      <c r="O33" s="16"/>
      <c r="P33" s="16"/>
      <c r="Q33" s="16"/>
      <c r="R33" s="16"/>
      <c r="S33" s="22"/>
      <c r="T33" s="16"/>
      <c r="U33" s="16"/>
      <c r="V33" s="16"/>
    </row>
    <row r="34" spans="1:22" x14ac:dyDescent="0.35">
      <c r="A34" s="15"/>
      <c r="B34" s="16" t="s">
        <v>27</v>
      </c>
      <c r="C34" s="19">
        <v>13</v>
      </c>
      <c r="D34" s="16">
        <v>20</v>
      </c>
      <c r="E34" s="2">
        <v>16</v>
      </c>
      <c r="F34" s="2">
        <v>20</v>
      </c>
      <c r="G34" s="2">
        <v>6</v>
      </c>
      <c r="H34" s="2">
        <v>1</v>
      </c>
      <c r="I34" s="2">
        <v>10</v>
      </c>
      <c r="J34" s="2">
        <v>6</v>
      </c>
      <c r="K34" s="2">
        <v>1</v>
      </c>
      <c r="L34" s="2">
        <v>6</v>
      </c>
      <c r="M34" s="16"/>
      <c r="N34" s="16">
        <f t="shared" ref="N34" si="19">(I34-L34)*E34</f>
        <v>64</v>
      </c>
      <c r="O34" s="16">
        <f t="shared" ref="O34:O38" si="20">N34*2050*2</f>
        <v>262400</v>
      </c>
      <c r="P34" s="16">
        <f>E34*L34</f>
        <v>96</v>
      </c>
      <c r="Q34" s="16"/>
      <c r="R34" s="16">
        <f>E34*2</f>
        <v>32</v>
      </c>
      <c r="S34" s="16">
        <f t="shared" ref="S34" si="21">R34*2050</f>
        <v>65600</v>
      </c>
      <c r="T34" s="16">
        <f>10*1050*2</f>
        <v>21000</v>
      </c>
      <c r="U34" s="16">
        <f>O34+T34</f>
        <v>283400</v>
      </c>
      <c r="V34" s="16"/>
    </row>
    <row r="35" spans="1:22" x14ac:dyDescent="0.35">
      <c r="A35" s="15"/>
      <c r="B35" s="16" t="s">
        <v>28</v>
      </c>
      <c r="C35" s="19">
        <v>7</v>
      </c>
      <c r="D35" s="2">
        <v>16</v>
      </c>
      <c r="E35" s="2">
        <v>8</v>
      </c>
      <c r="F35" s="2">
        <v>35</v>
      </c>
      <c r="G35" s="2">
        <v>6</v>
      </c>
      <c r="H35" s="2">
        <v>2</v>
      </c>
      <c r="I35" s="2">
        <v>6</v>
      </c>
      <c r="J35" s="2">
        <v>6</v>
      </c>
      <c r="K35" s="2">
        <v>2</v>
      </c>
      <c r="L35" s="2">
        <v>6</v>
      </c>
      <c r="M35" s="18"/>
      <c r="N35" s="16">
        <f t="shared" ref="N35:N38" si="22">(I35-L35)*E35</f>
        <v>0</v>
      </c>
      <c r="O35" s="16">
        <f t="shared" si="20"/>
        <v>0</v>
      </c>
      <c r="P35" s="16">
        <f t="shared" ref="P35:P38" si="23">E35*L35</f>
        <v>48</v>
      </c>
      <c r="Q35" s="16"/>
      <c r="R35" s="16">
        <f>E35*2</f>
        <v>16</v>
      </c>
      <c r="S35" s="22">
        <f t="shared" si="1"/>
        <v>32800</v>
      </c>
      <c r="T35" s="16"/>
      <c r="U35" s="16">
        <f t="shared" ref="U35:U40" si="24">O35+T35</f>
        <v>0</v>
      </c>
      <c r="V35" s="16"/>
    </row>
    <row r="36" spans="1:22" x14ac:dyDescent="0.35">
      <c r="A36" s="15"/>
      <c r="B36" s="16" t="s">
        <v>59</v>
      </c>
      <c r="C36" s="19"/>
      <c r="D36" s="2"/>
      <c r="E36" s="2">
        <v>4</v>
      </c>
      <c r="F36" s="2">
        <v>15</v>
      </c>
      <c r="G36" s="2"/>
      <c r="H36" s="2">
        <v>0</v>
      </c>
      <c r="I36" s="2">
        <v>4</v>
      </c>
      <c r="J36" s="2">
        <v>0</v>
      </c>
      <c r="K36" s="2"/>
      <c r="L36" s="2">
        <v>0</v>
      </c>
      <c r="M36" s="18" t="s">
        <v>79</v>
      </c>
      <c r="N36" s="16">
        <f t="shared" si="22"/>
        <v>16</v>
      </c>
      <c r="O36" s="16">
        <f t="shared" si="20"/>
        <v>65600</v>
      </c>
      <c r="P36" s="16">
        <f t="shared" si="23"/>
        <v>0</v>
      </c>
      <c r="Q36" s="16"/>
      <c r="R36" s="16"/>
      <c r="S36" s="22"/>
      <c r="T36" s="16"/>
      <c r="U36" s="16">
        <f t="shared" si="24"/>
        <v>65600</v>
      </c>
      <c r="V36" s="16"/>
    </row>
    <row r="37" spans="1:22" x14ac:dyDescent="0.35">
      <c r="A37" s="15"/>
      <c r="B37" s="16" t="s">
        <v>29</v>
      </c>
      <c r="C37" s="19">
        <v>5</v>
      </c>
      <c r="D37" s="2">
        <v>10</v>
      </c>
      <c r="E37" s="2">
        <v>8</v>
      </c>
      <c r="F37" s="2">
        <v>35</v>
      </c>
      <c r="G37" s="2">
        <v>6</v>
      </c>
      <c r="H37" s="2">
        <v>2</v>
      </c>
      <c r="I37" s="2">
        <v>6</v>
      </c>
      <c r="J37" s="2">
        <v>6</v>
      </c>
      <c r="K37" s="2">
        <v>2</v>
      </c>
      <c r="L37" s="2">
        <v>6</v>
      </c>
      <c r="M37" s="18"/>
      <c r="N37" s="16">
        <f t="shared" si="22"/>
        <v>0</v>
      </c>
      <c r="O37" s="16">
        <f t="shared" si="20"/>
        <v>0</v>
      </c>
      <c r="P37" s="16">
        <f t="shared" si="23"/>
        <v>48</v>
      </c>
      <c r="Q37" s="16"/>
      <c r="R37" s="16">
        <f>E37*2</f>
        <v>16</v>
      </c>
      <c r="S37" s="22">
        <f t="shared" si="1"/>
        <v>32800</v>
      </c>
      <c r="T37" s="16"/>
      <c r="U37" s="16">
        <f t="shared" si="24"/>
        <v>0</v>
      </c>
      <c r="V37" s="16"/>
    </row>
    <row r="38" spans="1:22" x14ac:dyDescent="0.35">
      <c r="A38" s="15"/>
      <c r="B38" s="16" t="s">
        <v>30</v>
      </c>
      <c r="C38" s="19">
        <v>5</v>
      </c>
      <c r="D38" s="2">
        <v>10</v>
      </c>
      <c r="E38" s="2">
        <v>8</v>
      </c>
      <c r="F38" s="2">
        <v>35</v>
      </c>
      <c r="G38" s="2">
        <v>6</v>
      </c>
      <c r="H38" s="2">
        <v>2</v>
      </c>
      <c r="I38" s="2">
        <v>6</v>
      </c>
      <c r="J38" s="2">
        <v>6</v>
      </c>
      <c r="K38" s="2">
        <v>2</v>
      </c>
      <c r="L38" s="2">
        <v>6</v>
      </c>
      <c r="M38" s="18"/>
      <c r="N38" s="16">
        <f t="shared" si="22"/>
        <v>0</v>
      </c>
      <c r="O38" s="16">
        <f t="shared" si="20"/>
        <v>0</v>
      </c>
      <c r="P38" s="16">
        <f t="shared" si="23"/>
        <v>48</v>
      </c>
      <c r="Q38" s="16"/>
      <c r="R38" s="16">
        <f>E38*2</f>
        <v>16</v>
      </c>
      <c r="S38" s="22">
        <f t="shared" si="1"/>
        <v>32800</v>
      </c>
      <c r="T38" s="16"/>
      <c r="U38" s="16">
        <f t="shared" si="24"/>
        <v>0</v>
      </c>
      <c r="V38" s="16"/>
    </row>
    <row r="39" spans="1:22" hidden="1" x14ac:dyDescent="0.35">
      <c r="A39" s="15"/>
      <c r="B39" s="16" t="s">
        <v>31</v>
      </c>
      <c r="C39" s="19"/>
      <c r="D39" s="2">
        <v>6</v>
      </c>
      <c r="E39" s="2"/>
      <c r="F39" s="2"/>
      <c r="G39" s="2"/>
      <c r="H39" s="2"/>
      <c r="I39" s="2"/>
      <c r="J39" s="2"/>
      <c r="K39" s="2"/>
      <c r="L39" s="2"/>
      <c r="M39" s="18"/>
      <c r="N39" s="16"/>
      <c r="O39" s="16"/>
      <c r="P39" s="16">
        <f>E39*G39+E39*J39</f>
        <v>0</v>
      </c>
      <c r="Q39" s="16"/>
      <c r="R39" s="16">
        <f>E39*2</f>
        <v>0</v>
      </c>
      <c r="S39" s="22">
        <f t="shared" si="1"/>
        <v>0</v>
      </c>
      <c r="T39" s="16"/>
      <c r="U39" s="16">
        <f t="shared" si="24"/>
        <v>0</v>
      </c>
      <c r="V39" s="16"/>
    </row>
    <row r="40" spans="1:22" x14ac:dyDescent="0.35">
      <c r="A40" s="15"/>
      <c r="B40" s="16" t="s">
        <v>32</v>
      </c>
      <c r="C40" s="19"/>
      <c r="D40" s="16"/>
      <c r="E40" s="2">
        <v>6</v>
      </c>
      <c r="F40" s="2">
        <v>35</v>
      </c>
      <c r="G40" s="2">
        <v>6</v>
      </c>
      <c r="H40" s="2">
        <v>2</v>
      </c>
      <c r="I40" s="2">
        <v>6</v>
      </c>
      <c r="J40" s="2">
        <v>6</v>
      </c>
      <c r="K40" s="2">
        <v>2</v>
      </c>
      <c r="L40" s="2">
        <v>0</v>
      </c>
      <c r="M40" s="18" t="s">
        <v>81</v>
      </c>
      <c r="N40" s="16">
        <f>(I40-L40)*E40</f>
        <v>36</v>
      </c>
      <c r="O40" s="16">
        <f>N40*2050*2</f>
        <v>147600</v>
      </c>
      <c r="P40" s="16">
        <f>E40*G40+E40*J40</f>
        <v>72</v>
      </c>
      <c r="Q40" s="16"/>
      <c r="R40" s="16"/>
      <c r="S40" s="16"/>
      <c r="T40" s="16"/>
      <c r="U40" s="16">
        <f t="shared" si="24"/>
        <v>147600</v>
      </c>
      <c r="V40" s="16"/>
    </row>
    <row r="41" spans="1:22" hidden="1" x14ac:dyDescent="0.35">
      <c r="A41" s="15"/>
      <c r="B41" s="16" t="s">
        <v>33</v>
      </c>
      <c r="C41" s="19"/>
      <c r="D41" s="2"/>
      <c r="E41" s="2"/>
      <c r="F41" s="2"/>
      <c r="G41" s="2"/>
      <c r="H41" s="2"/>
      <c r="I41" s="2"/>
      <c r="J41" s="2"/>
      <c r="K41" s="2"/>
      <c r="L41" s="2"/>
      <c r="M41" s="18"/>
      <c r="N41" s="16"/>
      <c r="O41" s="16"/>
      <c r="P41" s="16">
        <f>E41*G41+E41*J41</f>
        <v>0</v>
      </c>
      <c r="Q41" s="16"/>
      <c r="R41" s="16">
        <f>E41*2</f>
        <v>0</v>
      </c>
      <c r="S41" s="22">
        <f t="shared" si="1"/>
        <v>0</v>
      </c>
      <c r="T41" s="16"/>
      <c r="U41" s="16"/>
      <c r="V41" s="16"/>
    </row>
    <row r="42" spans="1:22" hidden="1" x14ac:dyDescent="0.35">
      <c r="A42" s="15"/>
      <c r="B42" s="16" t="s">
        <v>23</v>
      </c>
      <c r="C42" s="19"/>
      <c r="D42" s="2">
        <v>2</v>
      </c>
      <c r="E42" s="2"/>
      <c r="F42" s="2"/>
      <c r="G42" s="2"/>
      <c r="H42" s="2"/>
      <c r="I42" s="2"/>
      <c r="J42" s="2"/>
      <c r="K42" s="2"/>
      <c r="L42" s="2"/>
      <c r="M42" s="18"/>
      <c r="N42" s="16"/>
      <c r="O42" s="16"/>
      <c r="P42" s="16">
        <f>E42*G42+E42*J42</f>
        <v>0</v>
      </c>
      <c r="Q42" s="16"/>
      <c r="R42" s="16">
        <f>E42*2</f>
        <v>0</v>
      </c>
      <c r="S42" s="22">
        <f t="shared" si="1"/>
        <v>0</v>
      </c>
      <c r="T42" s="16"/>
      <c r="U42" s="16"/>
      <c r="V42" s="16"/>
    </row>
    <row r="43" spans="1:22" x14ac:dyDescent="0.35">
      <c r="A43" s="15"/>
      <c r="B43" s="16" t="s">
        <v>34</v>
      </c>
      <c r="C43" s="19"/>
      <c r="D43" s="2">
        <v>2</v>
      </c>
      <c r="E43" s="2">
        <v>6</v>
      </c>
      <c r="F43" s="2">
        <v>16</v>
      </c>
      <c r="G43" s="2">
        <v>6</v>
      </c>
      <c r="H43" s="2">
        <v>0</v>
      </c>
      <c r="I43" s="2">
        <v>10</v>
      </c>
      <c r="J43" s="2">
        <v>6</v>
      </c>
      <c r="K43" s="2">
        <v>0</v>
      </c>
      <c r="L43" s="2">
        <v>6</v>
      </c>
      <c r="M43" s="18"/>
      <c r="N43" s="16">
        <f t="shared" ref="N43" si="25">(I43-L43)*E43</f>
        <v>24</v>
      </c>
      <c r="O43" s="16">
        <f t="shared" ref="O43" si="26">N43*2050*2</f>
        <v>98400</v>
      </c>
      <c r="P43" s="16">
        <f>E43*L43</f>
        <v>36</v>
      </c>
      <c r="Q43" s="16"/>
      <c r="R43" s="16">
        <f>E43*2</f>
        <v>12</v>
      </c>
      <c r="S43" s="16">
        <f t="shared" si="1"/>
        <v>24600</v>
      </c>
      <c r="T43" s="16"/>
      <c r="U43" s="16">
        <f>O43+T43</f>
        <v>98400</v>
      </c>
      <c r="V43" s="16"/>
    </row>
    <row r="44" spans="1:22" x14ac:dyDescent="0.35">
      <c r="A44" s="15"/>
      <c r="B44" s="6"/>
      <c r="C44" s="19"/>
      <c r="D44" s="1"/>
      <c r="E44" s="2"/>
      <c r="F44" s="2"/>
      <c r="G44" s="2"/>
      <c r="H44" s="2"/>
      <c r="I44" s="2"/>
      <c r="J44" s="2"/>
      <c r="K44" s="2"/>
      <c r="L44" s="2"/>
      <c r="M44" s="18"/>
      <c r="N44" s="7">
        <f>SUM(N34:N43)</f>
        <v>140</v>
      </c>
      <c r="O44" s="7">
        <f>SUM(O34:O43)</f>
        <v>574000</v>
      </c>
      <c r="P44" s="7">
        <f>SUM(P34:P43)</f>
        <v>348</v>
      </c>
      <c r="Q44" s="7">
        <f t="shared" ref="Q44:U44" si="27">SUM(Q34:Q43)</f>
        <v>0</v>
      </c>
      <c r="R44" s="7">
        <f t="shared" si="27"/>
        <v>92</v>
      </c>
      <c r="S44" s="7">
        <f t="shared" si="27"/>
        <v>188600</v>
      </c>
      <c r="T44" s="7">
        <f t="shared" si="27"/>
        <v>21000</v>
      </c>
      <c r="U44" s="7">
        <f t="shared" si="27"/>
        <v>595000</v>
      </c>
      <c r="V44" s="16"/>
    </row>
    <row r="45" spans="1:22" x14ac:dyDescent="0.35">
      <c r="A45" s="15"/>
      <c r="B45" s="7" t="s">
        <v>35</v>
      </c>
      <c r="C45" s="19"/>
      <c r="D45" s="3"/>
      <c r="E45" s="2"/>
      <c r="F45" s="2"/>
      <c r="G45" s="2"/>
      <c r="H45" s="2"/>
      <c r="I45" s="2"/>
      <c r="J45" s="2"/>
      <c r="K45" s="2"/>
      <c r="L45" s="2"/>
      <c r="M45" s="18"/>
      <c r="N45" s="16"/>
      <c r="O45" s="16"/>
      <c r="P45" s="16"/>
      <c r="Q45" s="16"/>
      <c r="R45" s="16"/>
      <c r="S45" s="22"/>
      <c r="T45" s="16"/>
      <c r="U45" s="16"/>
      <c r="V45" s="16"/>
    </row>
    <row r="46" spans="1:22" x14ac:dyDescent="0.35">
      <c r="A46" s="15"/>
      <c r="B46" s="7" t="s">
        <v>36</v>
      </c>
      <c r="C46" s="19">
        <v>30</v>
      </c>
      <c r="D46" s="2"/>
      <c r="E46" s="2"/>
      <c r="F46" s="2"/>
      <c r="G46" s="2"/>
      <c r="H46" s="2"/>
      <c r="I46" s="2"/>
      <c r="J46" s="2"/>
      <c r="K46" s="2"/>
      <c r="L46" s="2"/>
      <c r="M46" s="18"/>
      <c r="N46" s="16"/>
      <c r="O46" s="16"/>
      <c r="P46" s="16"/>
      <c r="Q46" s="16"/>
      <c r="R46" s="16"/>
      <c r="S46" s="22"/>
      <c r="T46" s="16"/>
      <c r="U46" s="16"/>
      <c r="V46" s="16"/>
    </row>
    <row r="47" spans="1:22" x14ac:dyDescent="0.35">
      <c r="A47" s="15"/>
      <c r="B47" s="16" t="s">
        <v>23</v>
      </c>
      <c r="C47" s="19">
        <v>1</v>
      </c>
      <c r="D47" s="2"/>
      <c r="E47" s="2"/>
      <c r="F47" s="2"/>
      <c r="G47" s="2"/>
      <c r="H47" s="2"/>
      <c r="I47" s="2"/>
      <c r="J47" s="2"/>
      <c r="K47" s="2"/>
      <c r="L47" s="2"/>
      <c r="M47" s="18"/>
      <c r="N47" s="16"/>
      <c r="O47" s="16"/>
      <c r="P47" s="16"/>
      <c r="Q47" s="16"/>
      <c r="R47" s="16"/>
      <c r="S47" s="22"/>
      <c r="T47" s="16"/>
      <c r="U47" s="16"/>
      <c r="V47" s="16"/>
    </row>
    <row r="48" spans="1:22" x14ac:dyDescent="0.35">
      <c r="A48" s="15"/>
      <c r="B48" s="16" t="s">
        <v>36</v>
      </c>
      <c r="C48" s="19"/>
      <c r="D48" s="16">
        <v>54</v>
      </c>
      <c r="E48" s="2">
        <v>36</v>
      </c>
      <c r="F48" s="2">
        <v>22</v>
      </c>
      <c r="G48" s="2">
        <v>9</v>
      </c>
      <c r="H48" s="2">
        <v>3</v>
      </c>
      <c r="I48" s="2">
        <v>9</v>
      </c>
      <c r="J48" s="2">
        <v>8</v>
      </c>
      <c r="K48" s="2">
        <v>3</v>
      </c>
      <c r="L48" s="2">
        <v>8</v>
      </c>
      <c r="M48" s="16"/>
      <c r="N48" s="16">
        <f t="shared" ref="N48:N49" si="28">(I48-L48)*E48</f>
        <v>36</v>
      </c>
      <c r="O48" s="16">
        <f t="shared" ref="O48:O49" si="29">N48*2050*2</f>
        <v>147600</v>
      </c>
      <c r="P48" s="16">
        <f>E48*L48</f>
        <v>288</v>
      </c>
      <c r="Q48" s="16"/>
      <c r="R48" s="16">
        <f t="shared" ref="R48:R53" si="30">E48*2</f>
        <v>72</v>
      </c>
      <c r="S48" s="16">
        <f t="shared" ref="S48:S49" si="31">R48*2050</f>
        <v>147600</v>
      </c>
      <c r="T48" s="16">
        <f>14*1050*2</f>
        <v>29400</v>
      </c>
      <c r="U48" s="16">
        <f>O48+T48</f>
        <v>177000</v>
      </c>
      <c r="V48" s="16"/>
    </row>
    <row r="49" spans="1:26" x14ac:dyDescent="0.35">
      <c r="A49" s="15"/>
      <c r="B49" s="16" t="s">
        <v>37</v>
      </c>
      <c r="C49" s="19"/>
      <c r="D49" s="2"/>
      <c r="E49" s="2">
        <v>4</v>
      </c>
      <c r="F49" s="2">
        <v>28</v>
      </c>
      <c r="G49" s="2">
        <v>9</v>
      </c>
      <c r="H49" s="2">
        <v>5</v>
      </c>
      <c r="I49" s="2">
        <v>9</v>
      </c>
      <c r="J49" s="2">
        <v>8</v>
      </c>
      <c r="K49" s="2">
        <v>4</v>
      </c>
      <c r="L49" s="2">
        <v>8</v>
      </c>
      <c r="M49" s="18"/>
      <c r="N49" s="16">
        <f t="shared" si="28"/>
        <v>4</v>
      </c>
      <c r="O49" s="16">
        <f t="shared" si="29"/>
        <v>16400</v>
      </c>
      <c r="P49" s="16">
        <f>E49*L49</f>
        <v>32</v>
      </c>
      <c r="Q49" s="16"/>
      <c r="R49" s="16">
        <f t="shared" si="30"/>
        <v>8</v>
      </c>
      <c r="S49" s="16">
        <f t="shared" si="31"/>
        <v>16400</v>
      </c>
      <c r="T49" s="16"/>
      <c r="U49" s="16">
        <f>O49+T49</f>
        <v>16400</v>
      </c>
      <c r="V49" s="16"/>
    </row>
    <row r="50" spans="1:26" hidden="1" x14ac:dyDescent="0.35">
      <c r="A50" s="15"/>
      <c r="B50" s="16" t="s">
        <v>38</v>
      </c>
      <c r="C50" s="19"/>
      <c r="D50" s="2">
        <v>2</v>
      </c>
      <c r="E50" s="2"/>
      <c r="F50" s="2"/>
      <c r="G50" s="2"/>
      <c r="H50" s="2"/>
      <c r="I50" s="2"/>
      <c r="J50" s="2"/>
      <c r="K50" s="2"/>
      <c r="L50" s="2"/>
      <c r="M50" s="18"/>
      <c r="N50" s="16"/>
      <c r="O50" s="16"/>
      <c r="P50" s="16"/>
      <c r="Q50" s="16"/>
      <c r="R50" s="16">
        <f t="shared" si="30"/>
        <v>0</v>
      </c>
      <c r="S50" s="22">
        <f t="shared" si="1"/>
        <v>0</v>
      </c>
      <c r="T50" s="16"/>
      <c r="U50" s="16"/>
      <c r="V50" s="16"/>
    </row>
    <row r="51" spans="1:26" hidden="1" x14ac:dyDescent="0.35">
      <c r="A51" s="15"/>
      <c r="B51" s="16" t="s">
        <v>63</v>
      </c>
      <c r="C51" s="19"/>
      <c r="D51" s="2"/>
      <c r="E51" s="2">
        <v>10</v>
      </c>
      <c r="F51" s="2">
        <v>10</v>
      </c>
      <c r="G51" s="2">
        <v>1</v>
      </c>
      <c r="H51" s="2"/>
      <c r="I51" s="2">
        <v>1</v>
      </c>
      <c r="J51" s="2">
        <v>1</v>
      </c>
      <c r="K51" s="2"/>
      <c r="L51" s="2"/>
      <c r="M51" s="18"/>
      <c r="N51" s="16"/>
      <c r="O51" s="16"/>
      <c r="P51" s="16"/>
      <c r="Q51" s="16"/>
      <c r="R51" s="16">
        <f t="shared" si="30"/>
        <v>20</v>
      </c>
      <c r="S51" s="22">
        <f t="shared" si="1"/>
        <v>41000</v>
      </c>
      <c r="T51" s="16"/>
      <c r="U51" s="16"/>
      <c r="V51" s="16"/>
    </row>
    <row r="52" spans="1:26" hidden="1" x14ac:dyDescent="0.35">
      <c r="A52" s="15"/>
      <c r="B52" s="16" t="s">
        <v>39</v>
      </c>
      <c r="C52" s="19"/>
      <c r="D52" s="2"/>
      <c r="E52" s="2">
        <v>10</v>
      </c>
      <c r="F52" s="2">
        <v>25</v>
      </c>
      <c r="G52" s="2">
        <v>9</v>
      </c>
      <c r="H52" s="2">
        <v>9</v>
      </c>
      <c r="I52" s="2">
        <v>9</v>
      </c>
      <c r="J52" s="2">
        <v>9</v>
      </c>
      <c r="K52" s="2">
        <v>9</v>
      </c>
      <c r="L52" s="2"/>
      <c r="M52" s="18"/>
      <c r="N52" s="16"/>
      <c r="O52" s="16"/>
      <c r="P52" s="16"/>
      <c r="Q52" s="16"/>
      <c r="R52" s="16">
        <f t="shared" si="30"/>
        <v>20</v>
      </c>
      <c r="S52" s="22">
        <f t="shared" si="1"/>
        <v>41000</v>
      </c>
      <c r="T52" s="16"/>
      <c r="U52" s="16"/>
      <c r="V52" s="16"/>
    </row>
    <row r="53" spans="1:26" hidden="1" x14ac:dyDescent="0.35">
      <c r="A53" s="15"/>
      <c r="B53" s="16" t="s">
        <v>40</v>
      </c>
      <c r="C53" s="19"/>
      <c r="D53" s="2"/>
      <c r="E53" s="2">
        <v>2</v>
      </c>
      <c r="F53" s="2">
        <v>10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/>
      <c r="M53" s="18"/>
      <c r="N53" s="16"/>
      <c r="O53" s="16"/>
      <c r="P53" s="16"/>
      <c r="Q53" s="16"/>
      <c r="R53" s="16">
        <f t="shared" si="30"/>
        <v>4</v>
      </c>
      <c r="S53" s="22">
        <f t="shared" si="1"/>
        <v>8200</v>
      </c>
      <c r="T53" s="16"/>
      <c r="U53" s="16"/>
      <c r="V53" s="16"/>
    </row>
    <row r="54" spans="1:26" x14ac:dyDescent="0.35">
      <c r="A54" s="15"/>
      <c r="B54" s="16"/>
      <c r="C54" s="19"/>
      <c r="D54" s="2"/>
      <c r="E54" s="2"/>
      <c r="F54" s="2"/>
      <c r="G54" s="2"/>
      <c r="H54" s="2"/>
      <c r="I54" s="2"/>
      <c r="J54" s="2"/>
      <c r="K54" s="2"/>
      <c r="L54" s="2"/>
      <c r="M54" s="18"/>
      <c r="N54" s="7">
        <f>SUM(N48:N53)</f>
        <v>40</v>
      </c>
      <c r="O54" s="7">
        <f t="shared" ref="O54:U54" si="32">SUM(O48:O53)</f>
        <v>164000</v>
      </c>
      <c r="P54" s="7">
        <f t="shared" si="32"/>
        <v>320</v>
      </c>
      <c r="Q54" s="7">
        <f t="shared" si="32"/>
        <v>0</v>
      </c>
      <c r="R54" s="7">
        <f t="shared" si="32"/>
        <v>124</v>
      </c>
      <c r="S54" s="7">
        <f t="shared" si="32"/>
        <v>254200</v>
      </c>
      <c r="T54" s="7">
        <f t="shared" si="32"/>
        <v>29400</v>
      </c>
      <c r="U54" s="7">
        <f t="shared" si="32"/>
        <v>193400</v>
      </c>
      <c r="V54" s="16"/>
    </row>
    <row r="55" spans="1:26" x14ac:dyDescent="0.35">
      <c r="A55" s="15"/>
      <c r="B55" s="7" t="s">
        <v>41</v>
      </c>
      <c r="C55" s="19"/>
      <c r="D55" s="2"/>
      <c r="E55" s="2"/>
      <c r="F55" s="2"/>
      <c r="G55" s="2"/>
      <c r="H55" s="2"/>
      <c r="I55" s="2"/>
      <c r="J55" s="2"/>
      <c r="K55" s="2"/>
      <c r="L55" s="2"/>
      <c r="M55" s="18"/>
      <c r="N55" s="16"/>
      <c r="O55" s="16"/>
      <c r="P55" s="16"/>
      <c r="Q55" s="16"/>
      <c r="R55" s="16"/>
      <c r="S55" s="22"/>
      <c r="T55" s="16"/>
      <c r="U55" s="16"/>
      <c r="V55" s="16"/>
      <c r="Z55" s="16"/>
    </row>
    <row r="56" spans="1:26" x14ac:dyDescent="0.35">
      <c r="A56" s="15"/>
      <c r="B56" s="7" t="s">
        <v>42</v>
      </c>
      <c r="C56" s="17">
        <v>12</v>
      </c>
      <c r="D56" s="2"/>
      <c r="E56" s="2"/>
      <c r="F56" s="2"/>
      <c r="G56" s="2"/>
      <c r="H56" s="2"/>
      <c r="I56" s="2"/>
      <c r="J56" s="2"/>
      <c r="K56" s="2"/>
      <c r="L56" s="2"/>
      <c r="M56" s="18"/>
      <c r="N56" s="16"/>
      <c r="O56" s="16"/>
      <c r="P56" s="16"/>
      <c r="Q56" s="16"/>
      <c r="R56" s="16"/>
      <c r="S56" s="22"/>
      <c r="T56" s="16"/>
      <c r="U56" s="16"/>
      <c r="V56" s="16"/>
    </row>
    <row r="57" spans="1:26" x14ac:dyDescent="0.35">
      <c r="A57" s="15"/>
      <c r="B57" s="16" t="s">
        <v>69</v>
      </c>
      <c r="C57" s="19">
        <v>6</v>
      </c>
      <c r="D57" s="16">
        <v>26</v>
      </c>
      <c r="E57" s="2">
        <v>20</v>
      </c>
      <c r="F57" s="2">
        <v>37</v>
      </c>
      <c r="G57" s="2">
        <v>6</v>
      </c>
      <c r="H57" s="2">
        <v>1</v>
      </c>
      <c r="I57" s="2">
        <v>8</v>
      </c>
      <c r="J57" s="2">
        <v>6</v>
      </c>
      <c r="K57" s="2">
        <v>6</v>
      </c>
      <c r="L57" s="2">
        <v>6</v>
      </c>
      <c r="M57" s="16"/>
      <c r="N57" s="16">
        <f t="shared" ref="N57:N58" si="33">(I57-L57)*E57</f>
        <v>40</v>
      </c>
      <c r="O57" s="16">
        <f t="shared" ref="O57:O58" si="34">N57*2050*2</f>
        <v>164000</v>
      </c>
      <c r="P57" s="16">
        <f>E57*L57</f>
        <v>120</v>
      </c>
      <c r="Q57" s="16"/>
      <c r="R57" s="16">
        <f>E57*2</f>
        <v>40</v>
      </c>
      <c r="S57" s="16">
        <f t="shared" si="1"/>
        <v>82000</v>
      </c>
      <c r="T57" s="16">
        <f t="shared" ref="T57:T58" si="35">10*1050*2</f>
        <v>21000</v>
      </c>
      <c r="U57" s="16">
        <f t="shared" ref="U57:U58" si="36">O57+T57</f>
        <v>185000</v>
      </c>
      <c r="V57" s="16"/>
    </row>
    <row r="58" spans="1:26" x14ac:dyDescent="0.35">
      <c r="A58" s="15"/>
      <c r="B58" s="16" t="s">
        <v>70</v>
      </c>
      <c r="C58" s="19">
        <v>6</v>
      </c>
      <c r="D58" s="16">
        <v>16</v>
      </c>
      <c r="E58" s="2">
        <v>16</v>
      </c>
      <c r="F58" s="2">
        <v>37</v>
      </c>
      <c r="G58" s="2">
        <v>6</v>
      </c>
      <c r="H58" s="2">
        <v>2</v>
      </c>
      <c r="I58" s="2">
        <v>8</v>
      </c>
      <c r="J58" s="2">
        <v>6</v>
      </c>
      <c r="K58" s="2">
        <v>2</v>
      </c>
      <c r="L58" s="2">
        <v>6</v>
      </c>
      <c r="M58" s="16"/>
      <c r="N58" s="16">
        <f t="shared" si="33"/>
        <v>32</v>
      </c>
      <c r="O58" s="16">
        <f t="shared" si="34"/>
        <v>131200</v>
      </c>
      <c r="P58" s="16">
        <f>E58*L58</f>
        <v>96</v>
      </c>
      <c r="Q58" s="16"/>
      <c r="R58" s="16">
        <f>E58*2</f>
        <v>32</v>
      </c>
      <c r="S58" s="16">
        <f t="shared" si="1"/>
        <v>65600</v>
      </c>
      <c r="T58" s="16">
        <f t="shared" si="35"/>
        <v>21000</v>
      </c>
      <c r="U58" s="16">
        <f t="shared" si="36"/>
        <v>152200</v>
      </c>
      <c r="V58" s="16"/>
    </row>
    <row r="59" spans="1:26" x14ac:dyDescent="0.35">
      <c r="A59" s="15"/>
      <c r="B59" s="7"/>
      <c r="C59" s="19"/>
      <c r="D59" s="2"/>
      <c r="E59" s="2"/>
      <c r="F59" s="2"/>
      <c r="G59" s="2"/>
      <c r="H59" s="2"/>
      <c r="I59" s="2"/>
      <c r="J59" s="2"/>
      <c r="K59" s="2"/>
      <c r="L59" s="2"/>
      <c r="M59" s="18"/>
      <c r="N59" s="7">
        <f>SUM(N57:N58)</f>
        <v>72</v>
      </c>
      <c r="O59" s="7">
        <f t="shared" ref="O59:U59" si="37">SUM(O57:O58)</f>
        <v>295200</v>
      </c>
      <c r="P59" s="7">
        <f t="shared" si="37"/>
        <v>216</v>
      </c>
      <c r="Q59" s="7">
        <f t="shared" si="37"/>
        <v>0</v>
      </c>
      <c r="R59" s="7">
        <f t="shared" si="37"/>
        <v>72</v>
      </c>
      <c r="S59" s="7">
        <f t="shared" si="37"/>
        <v>147600</v>
      </c>
      <c r="T59" s="7">
        <f t="shared" si="37"/>
        <v>42000</v>
      </c>
      <c r="U59" s="7">
        <f t="shared" si="37"/>
        <v>337200</v>
      </c>
      <c r="V59" s="16"/>
    </row>
    <row r="60" spans="1:26" x14ac:dyDescent="0.35">
      <c r="A60" s="15"/>
      <c r="B60" s="7" t="s">
        <v>62</v>
      </c>
      <c r="C60" s="19"/>
      <c r="D60" s="2"/>
      <c r="E60" s="2"/>
      <c r="F60" s="2"/>
      <c r="G60" s="2"/>
      <c r="H60" s="2"/>
      <c r="I60" s="2"/>
      <c r="J60" s="2"/>
      <c r="K60" s="2"/>
      <c r="L60" s="2"/>
      <c r="M60" s="18"/>
      <c r="N60" s="16"/>
      <c r="O60" s="16"/>
      <c r="P60" s="16"/>
      <c r="Q60" s="16"/>
      <c r="R60" s="16"/>
      <c r="S60" s="22"/>
      <c r="T60" s="16"/>
      <c r="U60" s="16"/>
      <c r="V60" s="16"/>
    </row>
    <row r="61" spans="1:26" x14ac:dyDescent="0.35">
      <c r="A61" s="15"/>
      <c r="B61" s="16" t="s">
        <v>43</v>
      </c>
      <c r="C61" s="17">
        <v>8</v>
      </c>
      <c r="D61" s="2">
        <v>16</v>
      </c>
      <c r="E61" s="2">
        <v>8</v>
      </c>
      <c r="F61" s="2">
        <v>37</v>
      </c>
      <c r="G61" s="2">
        <v>6</v>
      </c>
      <c r="H61" s="2">
        <v>2</v>
      </c>
      <c r="I61" s="2">
        <v>6</v>
      </c>
      <c r="J61" s="2">
        <v>6</v>
      </c>
      <c r="K61" s="2">
        <v>2</v>
      </c>
      <c r="L61" s="2">
        <v>6</v>
      </c>
      <c r="M61" s="18"/>
      <c r="N61" s="7">
        <f t="shared" ref="N61" si="38">(I61-L61)*E61</f>
        <v>0</v>
      </c>
      <c r="O61" s="7">
        <f t="shared" ref="O61" si="39">N61*2050*2</f>
        <v>0</v>
      </c>
      <c r="P61" s="7">
        <f>E61*L61</f>
        <v>48</v>
      </c>
      <c r="Q61" s="20">
        <f>N61/(N61+P61)</f>
        <v>0</v>
      </c>
      <c r="R61" s="16">
        <f>E61*2</f>
        <v>16</v>
      </c>
      <c r="S61" s="22">
        <f t="shared" si="1"/>
        <v>32800</v>
      </c>
      <c r="T61" s="16"/>
      <c r="U61" s="16"/>
      <c r="V61" s="16"/>
    </row>
    <row r="62" spans="1:26" x14ac:dyDescent="0.35">
      <c r="A62" s="15"/>
      <c r="B62" s="7"/>
      <c r="C62" s="19"/>
      <c r="D62" s="3"/>
      <c r="E62" s="2"/>
      <c r="F62" s="2"/>
      <c r="G62" s="2"/>
      <c r="H62" s="2"/>
      <c r="I62" s="2"/>
      <c r="J62" s="2"/>
      <c r="K62" s="2"/>
      <c r="L62" s="2"/>
      <c r="M62" s="18"/>
      <c r="N62" s="16"/>
      <c r="O62" s="16"/>
      <c r="P62" s="16"/>
      <c r="Q62" s="16"/>
      <c r="R62" s="16"/>
      <c r="S62" s="22"/>
      <c r="T62" s="16"/>
      <c r="U62" s="16"/>
      <c r="V62" s="16"/>
    </row>
    <row r="63" spans="1:26" x14ac:dyDescent="0.35">
      <c r="A63" s="15"/>
      <c r="B63" s="7" t="s">
        <v>67</v>
      </c>
      <c r="C63" s="17">
        <v>30</v>
      </c>
      <c r="D63" s="2"/>
      <c r="E63" s="2"/>
      <c r="F63" s="2"/>
      <c r="G63" s="2"/>
      <c r="H63" s="2"/>
      <c r="I63" s="2"/>
      <c r="J63" s="2"/>
      <c r="K63" s="2"/>
      <c r="L63" s="2"/>
      <c r="M63" s="18"/>
      <c r="N63" s="16"/>
      <c r="O63" s="16"/>
      <c r="P63" s="16"/>
      <c r="Q63" s="16"/>
      <c r="R63" s="16"/>
      <c r="S63" s="22"/>
      <c r="T63" s="16"/>
      <c r="U63" s="16"/>
      <c r="V63" s="16"/>
      <c r="X63" s="16"/>
    </row>
    <row r="64" spans="1:26" hidden="1" x14ac:dyDescent="0.35">
      <c r="A64" s="15"/>
      <c r="B64" s="7" t="s">
        <v>44</v>
      </c>
      <c r="C64" s="19"/>
      <c r="D64" s="2">
        <v>3</v>
      </c>
      <c r="E64" s="2"/>
      <c r="F64" s="2"/>
      <c r="G64" s="2"/>
      <c r="H64" s="2"/>
      <c r="I64" s="2"/>
      <c r="J64" s="2"/>
      <c r="K64" s="2"/>
      <c r="L64" s="2"/>
      <c r="M64" s="18"/>
      <c r="N64" s="16"/>
      <c r="O64" s="16"/>
      <c r="P64" s="16"/>
      <c r="Q64" s="16"/>
      <c r="R64" s="16"/>
      <c r="S64" s="22"/>
      <c r="T64" s="16"/>
      <c r="U64" s="16"/>
      <c r="V64" s="16"/>
    </row>
    <row r="65" spans="1:23" x14ac:dyDescent="0.35">
      <c r="A65" s="15"/>
      <c r="B65" s="16" t="s">
        <v>45</v>
      </c>
      <c r="C65" s="19">
        <v>10</v>
      </c>
      <c r="D65" s="2">
        <v>20</v>
      </c>
      <c r="E65" s="2">
        <v>18</v>
      </c>
      <c r="F65" s="2">
        <v>35</v>
      </c>
      <c r="G65" s="2">
        <v>6</v>
      </c>
      <c r="H65" s="2">
        <v>3</v>
      </c>
      <c r="I65" s="2">
        <v>7</v>
      </c>
      <c r="J65" s="2">
        <v>6</v>
      </c>
      <c r="K65" s="2">
        <v>3</v>
      </c>
      <c r="L65" s="2">
        <v>6</v>
      </c>
      <c r="M65" s="18"/>
      <c r="N65" s="16">
        <f t="shared" ref="N65:N67" si="40">(I65-L65)*E65</f>
        <v>18</v>
      </c>
      <c r="O65" s="16">
        <f t="shared" ref="O65:O67" si="41">N65*2050*2</f>
        <v>73800</v>
      </c>
      <c r="P65" s="16">
        <f t="shared" ref="P65:P67" si="42">E65*L65</f>
        <v>108</v>
      </c>
      <c r="Q65" s="16"/>
      <c r="R65" s="16">
        <f t="shared" ref="R65:R67" si="43">E65*2</f>
        <v>36</v>
      </c>
      <c r="S65" s="16">
        <f t="shared" ref="S65:S67" si="44">R65*2050</f>
        <v>73800</v>
      </c>
      <c r="T65" s="16"/>
      <c r="U65" s="16">
        <f t="shared" ref="U65:U67" si="45">O65+T65</f>
        <v>73800</v>
      </c>
      <c r="V65" s="16"/>
    </row>
    <row r="66" spans="1:23" x14ac:dyDescent="0.35">
      <c r="A66" s="15"/>
      <c r="B66" s="16" t="s">
        <v>46</v>
      </c>
      <c r="C66" s="19">
        <v>10</v>
      </c>
      <c r="D66" s="2">
        <v>20</v>
      </c>
      <c r="E66" s="2">
        <v>18</v>
      </c>
      <c r="F66" s="2">
        <v>35</v>
      </c>
      <c r="G66" s="2">
        <v>6</v>
      </c>
      <c r="H66" s="2">
        <v>2</v>
      </c>
      <c r="I66" s="2">
        <v>7</v>
      </c>
      <c r="J66" s="2">
        <v>6</v>
      </c>
      <c r="K66" s="2">
        <v>2</v>
      </c>
      <c r="L66" s="2">
        <v>6</v>
      </c>
      <c r="M66" s="18"/>
      <c r="N66" s="16">
        <f t="shared" si="40"/>
        <v>18</v>
      </c>
      <c r="O66" s="16">
        <f t="shared" si="41"/>
        <v>73800</v>
      </c>
      <c r="P66" s="16">
        <f t="shared" si="42"/>
        <v>108</v>
      </c>
      <c r="Q66" s="16"/>
      <c r="R66" s="16">
        <f t="shared" si="43"/>
        <v>36</v>
      </c>
      <c r="S66" s="16">
        <f t="shared" si="44"/>
        <v>73800</v>
      </c>
      <c r="T66" s="16"/>
      <c r="U66" s="16">
        <f t="shared" si="45"/>
        <v>73800</v>
      </c>
      <c r="V66" s="16"/>
    </row>
    <row r="67" spans="1:23" x14ac:dyDescent="0.35">
      <c r="A67" s="15"/>
      <c r="B67" s="16" t="s">
        <v>47</v>
      </c>
      <c r="C67" s="19">
        <v>10</v>
      </c>
      <c r="D67" s="2">
        <v>20</v>
      </c>
      <c r="E67" s="2">
        <v>18</v>
      </c>
      <c r="F67" s="2">
        <v>35</v>
      </c>
      <c r="G67" s="2">
        <v>6</v>
      </c>
      <c r="H67" s="2">
        <v>6</v>
      </c>
      <c r="I67" s="2">
        <v>7</v>
      </c>
      <c r="J67" s="2">
        <v>6</v>
      </c>
      <c r="K67" s="2">
        <v>3</v>
      </c>
      <c r="L67" s="2">
        <v>6</v>
      </c>
      <c r="M67" s="18"/>
      <c r="N67" s="16">
        <f t="shared" si="40"/>
        <v>18</v>
      </c>
      <c r="O67" s="16">
        <f t="shared" si="41"/>
        <v>73800</v>
      </c>
      <c r="P67" s="16">
        <f t="shared" si="42"/>
        <v>108</v>
      </c>
      <c r="Q67" s="16"/>
      <c r="R67" s="16">
        <f t="shared" si="43"/>
        <v>36</v>
      </c>
      <c r="S67" s="16">
        <f t="shared" si="44"/>
        <v>73800</v>
      </c>
      <c r="T67" s="16"/>
      <c r="U67" s="16">
        <f t="shared" si="45"/>
        <v>73800</v>
      </c>
      <c r="V67" s="16"/>
    </row>
    <row r="68" spans="1:23" hidden="1" x14ac:dyDescent="0.35">
      <c r="A68" s="15"/>
      <c r="B68" s="16" t="s">
        <v>48</v>
      </c>
      <c r="C68" s="19"/>
      <c r="D68" s="2">
        <v>0</v>
      </c>
      <c r="E68" s="2"/>
      <c r="F68" s="2"/>
      <c r="G68" s="2"/>
      <c r="H68" s="2"/>
      <c r="I68" s="2"/>
      <c r="J68" s="2"/>
      <c r="K68" s="2"/>
      <c r="L68" s="2"/>
      <c r="M68" s="18"/>
      <c r="N68" s="16"/>
      <c r="O68" s="16"/>
      <c r="P68" s="16"/>
      <c r="Q68" s="16"/>
      <c r="R68" s="16">
        <f>E68*2</f>
        <v>0</v>
      </c>
      <c r="S68" s="22">
        <f t="shared" si="1"/>
        <v>0</v>
      </c>
      <c r="T68" s="16"/>
      <c r="U68" s="16"/>
      <c r="V68" s="16"/>
    </row>
    <row r="69" spans="1:23" x14ac:dyDescent="0.35">
      <c r="A69" s="15"/>
      <c r="B69" s="16" t="s">
        <v>49</v>
      </c>
      <c r="C69" s="19"/>
      <c r="D69" s="16"/>
      <c r="E69" s="2">
        <v>9</v>
      </c>
      <c r="F69" s="2">
        <v>25</v>
      </c>
      <c r="G69" s="2">
        <v>6</v>
      </c>
      <c r="H69" s="2">
        <v>4</v>
      </c>
      <c r="I69" s="2">
        <v>6</v>
      </c>
      <c r="J69" s="2">
        <v>6</v>
      </c>
      <c r="K69" s="2">
        <v>4</v>
      </c>
      <c r="L69" s="2">
        <v>6</v>
      </c>
      <c r="M69" s="16" t="s">
        <v>83</v>
      </c>
      <c r="N69" s="16"/>
      <c r="O69" s="16"/>
      <c r="P69" s="16"/>
      <c r="Q69" s="16"/>
      <c r="R69" s="16"/>
      <c r="S69" s="16"/>
      <c r="T69" s="16">
        <f>E69*I69*2050</f>
        <v>110700</v>
      </c>
      <c r="U69" s="16">
        <f t="shared" ref="U69" si="46">O69+T69</f>
        <v>110700</v>
      </c>
      <c r="V69" s="16"/>
      <c r="W69" s="11" t="s">
        <v>91</v>
      </c>
    </row>
    <row r="70" spans="1:23" hidden="1" x14ac:dyDescent="0.35">
      <c r="A70" s="15"/>
      <c r="B70" s="16" t="s">
        <v>50</v>
      </c>
      <c r="C70" s="19"/>
      <c r="D70" s="2">
        <v>2</v>
      </c>
      <c r="E70" s="2"/>
      <c r="F70" s="2">
        <v>50</v>
      </c>
      <c r="G70" s="2"/>
      <c r="H70" s="2"/>
      <c r="I70" s="2"/>
      <c r="J70" s="2"/>
      <c r="K70" s="2"/>
      <c r="L70" s="2"/>
      <c r="M70" s="18"/>
      <c r="N70" s="16"/>
      <c r="O70" s="16"/>
      <c r="P70" s="16"/>
      <c r="Q70" s="16"/>
      <c r="R70" s="16">
        <f>E70*2</f>
        <v>0</v>
      </c>
      <c r="S70" s="22">
        <f t="shared" si="1"/>
        <v>0</v>
      </c>
      <c r="T70" s="16"/>
      <c r="U70" s="16"/>
      <c r="V70" s="16"/>
    </row>
    <row r="71" spans="1:23" hidden="1" x14ac:dyDescent="0.35">
      <c r="A71" s="15"/>
      <c r="B71" s="16" t="s">
        <v>31</v>
      </c>
      <c r="C71" s="19"/>
      <c r="D71" s="2">
        <v>13</v>
      </c>
      <c r="E71" s="2"/>
      <c r="F71" s="2"/>
      <c r="G71" s="2">
        <v>0</v>
      </c>
      <c r="H71" s="2"/>
      <c r="I71" s="2">
        <v>0</v>
      </c>
      <c r="J71" s="2"/>
      <c r="K71" s="2"/>
      <c r="L71" s="2"/>
      <c r="M71" s="18"/>
      <c r="N71" s="16"/>
      <c r="O71" s="16"/>
      <c r="P71" s="16"/>
      <c r="Q71" s="16"/>
      <c r="R71" s="16">
        <f>E71*2</f>
        <v>0</v>
      </c>
      <c r="S71" s="22">
        <f t="shared" ref="S71:S72" si="47">R71*2050</f>
        <v>0</v>
      </c>
      <c r="T71" s="16"/>
      <c r="U71" s="16"/>
      <c r="V71" s="16"/>
    </row>
    <row r="72" spans="1:23" hidden="1" x14ac:dyDescent="0.35">
      <c r="A72" s="15"/>
      <c r="B72" s="16" t="s">
        <v>14</v>
      </c>
      <c r="C72" s="19"/>
      <c r="D72" s="2">
        <v>6</v>
      </c>
      <c r="E72" s="2"/>
      <c r="F72" s="2"/>
      <c r="G72" s="2">
        <v>6</v>
      </c>
      <c r="H72" s="2"/>
      <c r="I72" s="2">
        <v>6</v>
      </c>
      <c r="J72" s="2"/>
      <c r="K72" s="2"/>
      <c r="L72" s="2"/>
      <c r="M72" s="18"/>
      <c r="N72" s="16"/>
      <c r="O72" s="16"/>
      <c r="P72" s="16"/>
      <c r="Q72" s="16"/>
      <c r="R72" s="16">
        <f>E72*2</f>
        <v>0</v>
      </c>
      <c r="S72" s="22">
        <f t="shared" si="47"/>
        <v>0</v>
      </c>
      <c r="T72" s="16"/>
      <c r="U72" s="16"/>
      <c r="V72" s="16"/>
    </row>
    <row r="73" spans="1:23" x14ac:dyDescent="0.35">
      <c r="A73" s="15"/>
      <c r="B73" s="16"/>
      <c r="C73" s="19"/>
      <c r="D73" s="2"/>
      <c r="E73" s="2"/>
      <c r="F73" s="2"/>
      <c r="G73" s="2"/>
      <c r="H73" s="2"/>
      <c r="I73" s="2"/>
      <c r="J73" s="2"/>
      <c r="K73" s="2"/>
      <c r="L73" s="2"/>
      <c r="M73" s="18"/>
      <c r="N73" s="7">
        <f>SUM(N65:N72)</f>
        <v>54</v>
      </c>
      <c r="O73" s="7">
        <f t="shared" ref="O73:U73" si="48">SUM(O65:O72)</f>
        <v>221400</v>
      </c>
      <c r="P73" s="7">
        <f t="shared" si="48"/>
        <v>324</v>
      </c>
      <c r="Q73" s="7">
        <f t="shared" si="48"/>
        <v>0</v>
      </c>
      <c r="R73" s="7">
        <f t="shared" si="48"/>
        <v>108</v>
      </c>
      <c r="S73" s="7">
        <f t="shared" si="48"/>
        <v>221400</v>
      </c>
      <c r="T73" s="7">
        <f t="shared" si="48"/>
        <v>110700</v>
      </c>
      <c r="U73" s="7">
        <f t="shared" si="48"/>
        <v>332100</v>
      </c>
      <c r="V73" s="16"/>
    </row>
    <row r="74" spans="1:23" x14ac:dyDescent="0.35">
      <c r="A74" s="15"/>
      <c r="B74" s="7" t="s">
        <v>51</v>
      </c>
      <c r="C74" s="19"/>
      <c r="D74" s="2"/>
      <c r="E74" s="2"/>
      <c r="F74" s="2"/>
      <c r="G74" s="2"/>
      <c r="H74" s="2"/>
      <c r="I74" s="2"/>
      <c r="J74" s="2"/>
      <c r="K74" s="2"/>
      <c r="L74" s="2"/>
      <c r="M74" s="18"/>
      <c r="N74" s="16"/>
      <c r="O74" s="16"/>
      <c r="P74" s="16"/>
      <c r="Q74" s="16"/>
      <c r="R74" s="16"/>
      <c r="S74" s="22"/>
      <c r="T74" s="16"/>
      <c r="U74" s="16"/>
      <c r="V74" s="16"/>
    </row>
    <row r="75" spans="1:23" x14ac:dyDescent="0.35">
      <c r="A75" s="15"/>
      <c r="B75" s="7" t="s">
        <v>52</v>
      </c>
      <c r="C75" s="17">
        <v>10</v>
      </c>
      <c r="D75" s="2"/>
      <c r="E75" s="2"/>
      <c r="F75" s="2"/>
      <c r="G75" s="2"/>
      <c r="H75" s="2"/>
      <c r="I75" s="2"/>
      <c r="J75" s="2"/>
      <c r="K75" s="2"/>
      <c r="L75" s="2"/>
      <c r="M75" s="18"/>
      <c r="N75" s="16"/>
      <c r="O75" s="16"/>
      <c r="P75" s="16"/>
      <c r="Q75" s="16"/>
      <c r="R75" s="16"/>
      <c r="S75" s="22"/>
      <c r="T75" s="16"/>
      <c r="U75" s="16"/>
      <c r="V75" s="16"/>
    </row>
    <row r="76" spans="1:23" x14ac:dyDescent="0.35">
      <c r="A76" s="15"/>
      <c r="B76" s="16" t="s">
        <v>53</v>
      </c>
      <c r="C76" s="19"/>
      <c r="D76" s="16">
        <v>2</v>
      </c>
      <c r="E76" s="2"/>
      <c r="F76" s="2"/>
      <c r="G76" s="2">
        <v>0</v>
      </c>
      <c r="H76" s="2"/>
      <c r="I76" s="2">
        <v>0</v>
      </c>
      <c r="J76" s="2"/>
      <c r="K76" s="2"/>
      <c r="L76" s="2"/>
      <c r="M76" s="16" t="s">
        <v>88</v>
      </c>
      <c r="N76" s="16"/>
      <c r="O76" s="16"/>
      <c r="P76" s="16"/>
      <c r="Q76" s="16"/>
      <c r="R76" s="16"/>
      <c r="S76" s="16"/>
      <c r="T76" s="16">
        <v>8200</v>
      </c>
      <c r="U76" s="16">
        <f t="shared" ref="U76:U78" si="49">O76+T76</f>
        <v>8200</v>
      </c>
      <c r="V76" s="16"/>
    </row>
    <row r="77" spans="1:23" x14ac:dyDescent="0.35">
      <c r="A77" s="15"/>
      <c r="B77" s="16" t="s">
        <v>54</v>
      </c>
      <c r="C77" s="19">
        <v>7</v>
      </c>
      <c r="D77" s="2">
        <v>18</v>
      </c>
      <c r="E77" s="2">
        <v>8</v>
      </c>
      <c r="F77" s="2">
        <v>35</v>
      </c>
      <c r="G77" s="2">
        <v>6</v>
      </c>
      <c r="H77" s="2">
        <v>6</v>
      </c>
      <c r="I77" s="2">
        <v>7</v>
      </c>
      <c r="J77" s="2">
        <v>6</v>
      </c>
      <c r="K77" s="2">
        <v>6</v>
      </c>
      <c r="L77" s="2">
        <v>6</v>
      </c>
      <c r="M77" s="18"/>
      <c r="N77" s="16">
        <f t="shared" ref="N77:N78" si="50">(I77-L77)*E77</f>
        <v>8</v>
      </c>
      <c r="O77" s="16">
        <f t="shared" ref="O77:O78" si="51">N77*2050*2</f>
        <v>32800</v>
      </c>
      <c r="P77" s="16">
        <f t="shared" ref="P77:P78" si="52">E77*L77</f>
        <v>48</v>
      </c>
      <c r="Q77" s="16"/>
      <c r="R77" s="16">
        <f t="shared" ref="R77:R78" si="53">E77*2</f>
        <v>16</v>
      </c>
      <c r="S77" s="16">
        <f t="shared" ref="S77:S78" si="54">R77*2050</f>
        <v>32800</v>
      </c>
      <c r="T77" s="16"/>
      <c r="U77" s="16">
        <f t="shared" si="49"/>
        <v>32800</v>
      </c>
      <c r="V77" s="16"/>
    </row>
    <row r="78" spans="1:23" x14ac:dyDescent="0.35">
      <c r="A78" s="15"/>
      <c r="B78" s="16" t="s">
        <v>66</v>
      </c>
      <c r="C78" s="19">
        <v>3</v>
      </c>
      <c r="D78" s="2">
        <v>4</v>
      </c>
      <c r="E78" s="2">
        <v>8</v>
      </c>
      <c r="F78" s="2">
        <v>40</v>
      </c>
      <c r="G78" s="2">
        <v>6</v>
      </c>
      <c r="H78" s="2">
        <v>2</v>
      </c>
      <c r="I78" s="2">
        <v>7</v>
      </c>
      <c r="J78" s="2">
        <v>6</v>
      </c>
      <c r="K78" s="2">
        <v>2</v>
      </c>
      <c r="L78" s="2">
        <v>6</v>
      </c>
      <c r="M78" s="18"/>
      <c r="N78" s="16">
        <f t="shared" si="50"/>
        <v>8</v>
      </c>
      <c r="O78" s="16">
        <f t="shared" si="51"/>
        <v>32800</v>
      </c>
      <c r="P78" s="16">
        <f t="shared" si="52"/>
        <v>48</v>
      </c>
      <c r="Q78" s="16"/>
      <c r="R78" s="16">
        <f t="shared" si="53"/>
        <v>16</v>
      </c>
      <c r="S78" s="16">
        <f t="shared" si="54"/>
        <v>32800</v>
      </c>
      <c r="T78" s="16"/>
      <c r="U78" s="16">
        <f t="shared" si="49"/>
        <v>32800</v>
      </c>
      <c r="V78" s="16"/>
    </row>
    <row r="79" spans="1:23" x14ac:dyDescent="0.35">
      <c r="A79" s="15"/>
      <c r="B79" s="7" t="s">
        <v>55</v>
      </c>
      <c r="C79" s="19"/>
      <c r="D79" s="2"/>
      <c r="E79" s="2"/>
      <c r="F79" s="2"/>
      <c r="G79" s="2"/>
      <c r="H79" s="2"/>
      <c r="I79" s="2"/>
      <c r="J79" s="2"/>
      <c r="K79" s="2"/>
      <c r="L79" s="2"/>
      <c r="M79" s="18"/>
      <c r="N79" s="7">
        <f>SUM(N77:N78)</f>
        <v>16</v>
      </c>
      <c r="O79" s="7">
        <f t="shared" ref="O79:U79" si="55">SUM(O77:O78)</f>
        <v>65600</v>
      </c>
      <c r="P79" s="7">
        <f t="shared" si="55"/>
        <v>96</v>
      </c>
      <c r="Q79" s="7">
        <f t="shared" si="55"/>
        <v>0</v>
      </c>
      <c r="R79" s="7">
        <f t="shared" si="55"/>
        <v>32</v>
      </c>
      <c r="S79" s="7">
        <f t="shared" si="55"/>
        <v>65600</v>
      </c>
      <c r="T79" s="7">
        <f t="shared" si="55"/>
        <v>0</v>
      </c>
      <c r="U79" s="7">
        <f t="shared" si="55"/>
        <v>65600</v>
      </c>
      <c r="V79" s="16"/>
    </row>
    <row r="80" spans="1:23" x14ac:dyDescent="0.35">
      <c r="A80" s="15"/>
      <c r="B80" s="16" t="s">
        <v>56</v>
      </c>
      <c r="C80" s="19"/>
      <c r="D80" s="2">
        <v>3</v>
      </c>
      <c r="E80" s="2"/>
      <c r="F80" s="2"/>
      <c r="G80" s="2"/>
      <c r="H80" s="2"/>
      <c r="I80" s="2"/>
      <c r="J80" s="2"/>
      <c r="K80" s="2"/>
      <c r="L80" s="2"/>
      <c r="M80" s="18"/>
      <c r="N80" s="16"/>
      <c r="O80" s="16"/>
      <c r="P80" s="16"/>
      <c r="Q80" s="16"/>
      <c r="R80" s="16"/>
      <c r="S80" s="22"/>
      <c r="T80" s="16"/>
      <c r="U80" s="16"/>
      <c r="V80" s="16"/>
    </row>
    <row r="81" spans="1:22" x14ac:dyDescent="0.35">
      <c r="A81" s="15"/>
      <c r="B81" s="16" t="s">
        <v>65</v>
      </c>
      <c r="C81" s="19">
        <v>10</v>
      </c>
      <c r="D81" s="16">
        <v>12</v>
      </c>
      <c r="E81" s="2">
        <v>8</v>
      </c>
      <c r="F81" s="2">
        <v>40</v>
      </c>
      <c r="G81" s="2">
        <v>5</v>
      </c>
      <c r="H81" s="2">
        <v>0</v>
      </c>
      <c r="I81" s="2">
        <v>5</v>
      </c>
      <c r="J81" s="2">
        <v>5</v>
      </c>
      <c r="K81" s="2">
        <v>0</v>
      </c>
      <c r="L81" s="2">
        <v>3</v>
      </c>
      <c r="M81" s="16"/>
      <c r="N81" s="16">
        <f t="shared" ref="N81:N83" si="56">(I81-L81)*E81</f>
        <v>16</v>
      </c>
      <c r="O81" s="16">
        <f t="shared" ref="O81:O83" si="57">N81*2050*2</f>
        <v>65600</v>
      </c>
      <c r="P81" s="16">
        <f>E81*G81+E81*J81</f>
        <v>80</v>
      </c>
      <c r="Q81" s="16"/>
      <c r="R81" s="16"/>
      <c r="S81" s="22"/>
      <c r="T81" s="16"/>
      <c r="U81" s="16">
        <f t="shared" ref="U81:U83" si="58">O81+T81</f>
        <v>65600</v>
      </c>
      <c r="V81" s="16"/>
    </row>
    <row r="82" spans="1:22" x14ac:dyDescent="0.35">
      <c r="A82" s="15"/>
      <c r="B82" s="16" t="s">
        <v>57</v>
      </c>
      <c r="C82" s="19">
        <v>10</v>
      </c>
      <c r="D82" s="16">
        <v>14</v>
      </c>
      <c r="E82" s="2">
        <v>10</v>
      </c>
      <c r="F82" s="2">
        <v>30</v>
      </c>
      <c r="G82" s="2">
        <v>3</v>
      </c>
      <c r="H82" s="2">
        <v>10</v>
      </c>
      <c r="I82" s="2">
        <v>3</v>
      </c>
      <c r="J82" s="2">
        <v>3</v>
      </c>
      <c r="K82" s="2">
        <v>1</v>
      </c>
      <c r="L82" s="2">
        <v>2</v>
      </c>
      <c r="M82" s="16"/>
      <c r="N82" s="16">
        <f t="shared" si="56"/>
        <v>10</v>
      </c>
      <c r="O82" s="16">
        <f t="shared" si="57"/>
        <v>41000</v>
      </c>
      <c r="P82" s="16">
        <f>E82*G82+E82*J82</f>
        <v>60</v>
      </c>
      <c r="Q82" s="16"/>
      <c r="R82" s="16"/>
      <c r="S82" s="22"/>
      <c r="T82" s="16"/>
      <c r="U82" s="16">
        <f t="shared" si="58"/>
        <v>41000</v>
      </c>
      <c r="V82" s="16"/>
    </row>
    <row r="83" spans="1:22" x14ac:dyDescent="0.35">
      <c r="A83" s="15"/>
      <c r="B83" s="16" t="s">
        <v>58</v>
      </c>
      <c r="C83" s="19">
        <v>10</v>
      </c>
      <c r="D83" s="16">
        <v>14</v>
      </c>
      <c r="E83" s="2">
        <v>10</v>
      </c>
      <c r="F83" s="2">
        <v>25</v>
      </c>
      <c r="G83" s="2">
        <v>3</v>
      </c>
      <c r="H83" s="2">
        <v>0</v>
      </c>
      <c r="I83" s="2">
        <v>3</v>
      </c>
      <c r="J83" s="2">
        <v>3</v>
      </c>
      <c r="K83" s="2">
        <v>0</v>
      </c>
      <c r="L83" s="2">
        <v>2</v>
      </c>
      <c r="M83" s="16"/>
      <c r="N83" s="16">
        <f t="shared" si="56"/>
        <v>10</v>
      </c>
      <c r="O83" s="16">
        <f t="shared" si="57"/>
        <v>41000</v>
      </c>
      <c r="P83" s="16">
        <f>E83*G83+E83*J83</f>
        <v>60</v>
      </c>
      <c r="Q83" s="16"/>
      <c r="R83" s="16"/>
      <c r="S83" s="22"/>
      <c r="T83" s="16"/>
      <c r="U83" s="16">
        <f t="shared" si="58"/>
        <v>41000</v>
      </c>
      <c r="V83" s="16"/>
    </row>
    <row r="84" spans="1:22" x14ac:dyDescent="0.35">
      <c r="A84" s="15"/>
      <c r="B84" s="25"/>
      <c r="C84" s="19"/>
      <c r="D84" s="2">
        <v>2</v>
      </c>
      <c r="E84" s="2"/>
      <c r="F84" s="2"/>
      <c r="G84" s="2"/>
      <c r="H84" s="2"/>
      <c r="I84" s="2"/>
      <c r="J84" s="2"/>
      <c r="K84" s="2"/>
      <c r="L84" s="2"/>
      <c r="M84" s="18"/>
      <c r="N84" s="7">
        <f>SUM(N81:N83)</f>
        <v>36</v>
      </c>
      <c r="O84" s="7">
        <f t="shared" ref="O84:U84" si="59">SUM(O81:O83)</f>
        <v>147600</v>
      </c>
      <c r="P84" s="7">
        <f t="shared" si="59"/>
        <v>200</v>
      </c>
      <c r="Q84" s="7">
        <f t="shared" si="59"/>
        <v>0</v>
      </c>
      <c r="R84" s="7">
        <f t="shared" si="59"/>
        <v>0</v>
      </c>
      <c r="S84" s="7">
        <f t="shared" si="59"/>
        <v>0</v>
      </c>
      <c r="T84" s="7">
        <f t="shared" si="59"/>
        <v>0</v>
      </c>
      <c r="U84" s="7">
        <f t="shared" si="59"/>
        <v>147600</v>
      </c>
      <c r="V84" s="16"/>
    </row>
    <row r="85" spans="1:22" hidden="1" x14ac:dyDescent="0.35">
      <c r="A85" s="15"/>
      <c r="B85" s="16" t="s">
        <v>14</v>
      </c>
      <c r="C85" s="19"/>
      <c r="D85" s="2">
        <v>10</v>
      </c>
      <c r="E85" s="2"/>
      <c r="F85" s="2"/>
      <c r="G85" s="2"/>
      <c r="H85" s="2"/>
      <c r="I85" s="2"/>
      <c r="J85" s="2"/>
      <c r="K85" s="2"/>
      <c r="L85" s="2"/>
      <c r="M85" s="18"/>
      <c r="N85" s="16"/>
      <c r="O85" s="16"/>
      <c r="P85" s="16"/>
      <c r="Q85" s="16"/>
      <c r="R85" s="16"/>
      <c r="S85" s="22"/>
      <c r="T85" s="16"/>
      <c r="U85" s="16"/>
      <c r="V85" s="16"/>
    </row>
    <row r="86" spans="1:22" x14ac:dyDescent="0.35">
      <c r="A86" s="15"/>
      <c r="B86" s="16"/>
      <c r="C86" s="19"/>
      <c r="D86" s="3"/>
      <c r="E86" s="2"/>
      <c r="F86" s="2"/>
      <c r="G86" s="2"/>
      <c r="H86" s="2"/>
      <c r="I86" s="2"/>
      <c r="J86" s="2"/>
      <c r="K86" s="2"/>
      <c r="L86" s="2"/>
      <c r="M86" s="18"/>
      <c r="N86" s="16"/>
      <c r="O86" s="16"/>
      <c r="P86" s="16"/>
      <c r="Q86" s="16"/>
      <c r="R86" s="16"/>
      <c r="S86" s="22"/>
      <c r="T86" s="16"/>
      <c r="U86" s="16"/>
      <c r="V86" s="16"/>
    </row>
    <row r="87" spans="1:22" s="30" customFormat="1" ht="15.5" x14ac:dyDescent="0.35">
      <c r="A87" s="26"/>
      <c r="B87" s="27" t="s">
        <v>94</v>
      </c>
      <c r="C87" s="17">
        <f>C4+C10+C23+C33+C46+C56+C61+C63+C75+C81</f>
        <v>200</v>
      </c>
      <c r="D87" s="10"/>
      <c r="E87" s="10"/>
      <c r="F87" s="10"/>
      <c r="G87" s="28"/>
      <c r="H87" s="28"/>
      <c r="I87" s="28"/>
      <c r="J87" s="28"/>
      <c r="K87" s="28"/>
      <c r="L87" s="28"/>
      <c r="M87" s="29"/>
      <c r="N87" s="8">
        <f>N8+N17+N20+N31+N44+N61+N73+N79+N84</f>
        <v>446</v>
      </c>
      <c r="O87" s="9">
        <f t="shared" ref="O87:U87" si="60">O8+O17+O20+O31+O44+O61+O73+O79+O84</f>
        <v>1828600</v>
      </c>
      <c r="P87" s="8">
        <f t="shared" si="60"/>
        <v>2060</v>
      </c>
      <c r="Q87" s="8">
        <f t="shared" si="60"/>
        <v>0</v>
      </c>
      <c r="R87" s="8" t="e">
        <f t="shared" si="60"/>
        <v>#VALUE!</v>
      </c>
      <c r="S87" s="8" t="e">
        <f t="shared" si="60"/>
        <v>#VALUE!</v>
      </c>
      <c r="T87" s="9">
        <f t="shared" si="60"/>
        <v>282900</v>
      </c>
      <c r="U87" s="9">
        <f t="shared" si="60"/>
        <v>2111500</v>
      </c>
      <c r="V87" s="9">
        <v>147600</v>
      </c>
    </row>
    <row r="88" spans="1:22" x14ac:dyDescent="0.35">
      <c r="B88" s="16" t="s">
        <v>71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6"/>
      <c r="O88" s="16"/>
      <c r="P88" s="16"/>
      <c r="Q88" s="20"/>
      <c r="R88" s="16"/>
      <c r="S88" s="16"/>
      <c r="T88" s="16"/>
      <c r="U88" s="16"/>
      <c r="V88" s="16"/>
    </row>
    <row r="89" spans="1:22" ht="12.65" customHeight="1" x14ac:dyDescent="0.35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1"/>
      <c r="P89" s="21"/>
      <c r="Q89" s="33"/>
    </row>
    <row r="90" spans="1:22" x14ac:dyDescent="0.35">
      <c r="B90" s="34" t="s">
        <v>86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1"/>
      <c r="P90" s="21"/>
      <c r="Q90" s="33"/>
    </row>
    <row r="91" spans="1:22" x14ac:dyDescent="0.35">
      <c r="B91" s="34"/>
      <c r="C91" s="38" t="s">
        <v>98</v>
      </c>
      <c r="D91" s="38"/>
      <c r="E91" s="38" t="s">
        <v>99</v>
      </c>
      <c r="F91" s="38"/>
      <c r="G91" s="38"/>
      <c r="H91" s="38"/>
      <c r="I91" s="38" t="s">
        <v>100</v>
      </c>
      <c r="J91" s="38" t="s">
        <v>101</v>
      </c>
      <c r="K91" s="32"/>
      <c r="L91" s="32"/>
      <c r="M91" s="32"/>
      <c r="N91" s="21"/>
      <c r="P91" s="21"/>
      <c r="Q91" s="33"/>
    </row>
    <row r="92" spans="1:22" x14ac:dyDescent="0.35">
      <c r="B92" s="34" t="s">
        <v>103</v>
      </c>
      <c r="C92" s="32">
        <v>5</v>
      </c>
      <c r="D92" s="32"/>
      <c r="E92" s="32">
        <v>3</v>
      </c>
      <c r="F92" s="32"/>
      <c r="G92" s="32"/>
      <c r="H92" s="32"/>
      <c r="I92" s="32">
        <v>3</v>
      </c>
      <c r="J92" s="32"/>
      <c r="K92" s="32"/>
      <c r="L92" s="32"/>
      <c r="M92" s="32"/>
      <c r="N92" s="21"/>
      <c r="P92" s="21"/>
      <c r="Q92" s="33"/>
    </row>
    <row r="93" spans="1:22" x14ac:dyDescent="0.35">
      <c r="B93" s="34" t="s">
        <v>104</v>
      </c>
      <c r="C93" s="32">
        <v>5</v>
      </c>
      <c r="D93" s="32"/>
      <c r="E93" s="32">
        <v>3</v>
      </c>
      <c r="F93" s="32"/>
      <c r="G93" s="32"/>
      <c r="H93" s="32"/>
      <c r="I93" s="32">
        <v>5</v>
      </c>
      <c r="J93" s="32">
        <v>5</v>
      </c>
      <c r="K93" s="32"/>
      <c r="L93" s="32"/>
      <c r="M93" s="32"/>
      <c r="N93" s="21"/>
      <c r="P93" s="21"/>
      <c r="Q93" s="33"/>
    </row>
    <row r="94" spans="1:22" ht="18.5" customHeight="1" x14ac:dyDescent="0.35">
      <c r="B94" s="34" t="s">
        <v>102</v>
      </c>
      <c r="C94" s="35">
        <v>10</v>
      </c>
      <c r="D94" s="35"/>
      <c r="E94" s="35">
        <v>6</v>
      </c>
      <c r="F94" s="35"/>
      <c r="G94" s="35"/>
      <c r="H94" s="31"/>
      <c r="I94" s="31">
        <v>8</v>
      </c>
      <c r="J94" s="31">
        <v>5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2" x14ac:dyDescent="0.35">
      <c r="B95" s="37"/>
      <c r="C95" s="11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2" x14ac:dyDescent="0.35">
      <c r="B96" s="34" t="s">
        <v>105</v>
      </c>
      <c r="C96" s="11">
        <v>1000000</v>
      </c>
      <c r="E96" s="40">
        <v>400000</v>
      </c>
      <c r="H96" s="36"/>
      <c r="I96" s="40">
        <v>400000</v>
      </c>
      <c r="J96" s="40">
        <v>500000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2:21" x14ac:dyDescent="0.35">
      <c r="B97" s="34"/>
      <c r="C97" s="11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2:21" x14ac:dyDescent="0.35">
      <c r="B98" s="37"/>
      <c r="C98" s="11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2:21" x14ac:dyDescent="0.35">
      <c r="B99" s="37"/>
      <c r="C99" s="11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2:21" x14ac:dyDescent="0.35">
      <c r="B100" s="34"/>
      <c r="C100" s="11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2:21" x14ac:dyDescent="0.35">
      <c r="B101" s="37"/>
      <c r="C101" s="11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2:21" x14ac:dyDescent="0.35">
      <c r="B102" s="37"/>
      <c r="C102" s="11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2:21" x14ac:dyDescent="0.35">
      <c r="C103" s="1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2:21" x14ac:dyDescent="0.35">
      <c r="C104" s="1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2:21" x14ac:dyDescent="0.35">
      <c r="C105" s="11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2:21" x14ac:dyDescent="0.35">
      <c r="C106" s="11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2:21" x14ac:dyDescent="0.35">
      <c r="C107" s="11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2:21" x14ac:dyDescent="0.35">
      <c r="C108" s="1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2:21" x14ac:dyDescent="0.35">
      <c r="C109" s="1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2:21" x14ac:dyDescent="0.35">
      <c r="C110" s="1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2:21" x14ac:dyDescent="0.3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2:21" x14ac:dyDescent="0.3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2:21" x14ac:dyDescent="0.3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2:21" x14ac:dyDescent="0.3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2:21" x14ac:dyDescent="0.3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2:21" x14ac:dyDescent="0.3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2:21" x14ac:dyDescent="0.3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x14ac:dyDescent="0.3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x14ac:dyDescent="0.3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x14ac:dyDescent="0.3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21" x14ac:dyDescent="0.3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2:21" x14ac:dyDescent="0.3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2:21" x14ac:dyDescent="0.3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2:21" x14ac:dyDescent="0.3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2:21" x14ac:dyDescent="0.3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</sheetData>
  <pageMargins left="0.7" right="0.7" top="0.75" bottom="0.75" header="0.3" footer="0.3"/>
  <pageSetup paperSize="8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Roll</dc:creator>
  <cp:lastModifiedBy>Julie Orning</cp:lastModifiedBy>
  <cp:lastPrinted>2019-04-24T12:39:34Z</cp:lastPrinted>
  <dcterms:created xsi:type="dcterms:W3CDTF">2018-10-02T07:01:45Z</dcterms:created>
  <dcterms:modified xsi:type="dcterms:W3CDTF">2019-04-26T12:18:18Z</dcterms:modified>
</cp:coreProperties>
</file>