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0875" activeTab="0"/>
  </bookViews>
  <sheets>
    <sheet name="Sheet1" sheetId="1" r:id="rId1"/>
    <sheet name="Sheet2" sheetId="2" r:id="rId2"/>
    <sheet name="Sheet3" sheetId="3" r:id="rId3"/>
  </sheets>
  <definedNames>
    <definedName name="_xlnm.Print_Area" localSheetId="0">'Sheet1'!$A$1:$P$38</definedName>
  </definedNames>
  <calcPr fullCalcOnLoad="1"/>
</workbook>
</file>

<file path=xl/sharedStrings.xml><?xml version="1.0" encoding="utf-8"?>
<sst xmlns="http://schemas.openxmlformats.org/spreadsheetml/2006/main" count="33" uniqueCount="33">
  <si>
    <t>RONCHI RULING FREQUENCY</t>
  </si>
  <si>
    <t>60LP/mm</t>
  </si>
  <si>
    <t>80LP/mm</t>
  </si>
  <si>
    <t>100LP/mm</t>
  </si>
  <si>
    <t>120LP/mm</t>
  </si>
  <si>
    <t>140LP/mm</t>
  </si>
  <si>
    <t>160LP/mm</t>
  </si>
  <si>
    <t>180LP/mm</t>
  </si>
  <si>
    <t>200LP/mm</t>
  </si>
  <si>
    <t>220LP/mm</t>
  </si>
  <si>
    <t>240LP/mm</t>
  </si>
  <si>
    <t>260LP/mm</t>
  </si>
  <si>
    <t>280LP/mm</t>
  </si>
  <si>
    <t>300LP/mm</t>
  </si>
  <si>
    <t>320LP/mm</t>
  </si>
  <si>
    <t>340LP/mm</t>
  </si>
  <si>
    <t>360LP/mm</t>
  </si>
  <si>
    <t>380LP/mm</t>
  </si>
  <si>
    <t>PERIOD IN MICRONS</t>
  </si>
  <si>
    <t>LINE OR SPACE WIDTH</t>
  </si>
  <si>
    <t>ALTA3500 ADDRESS SIZE µ</t>
  </si>
  <si>
    <t>LINE WIDTH DIVIDED BY ADDRESS SIZE</t>
  </si>
  <si>
    <t>CL-CL TOTAL WIDTH OF RULING µ</t>
  </si>
  <si>
    <t>TOTAL NUMBER OF EVEN ADDRESS INCREMENTS</t>
  </si>
  <si>
    <t>MAXIMUM REPLICATION TOLERANCE µ</t>
  </si>
  <si>
    <t>OVERALL SNAP PLUS REPLICATION ERROR µ</t>
  </si>
  <si>
    <t>CUMM ERROR DECISION POINT µ</t>
  </si>
  <si>
    <t>EDGE-EDGE TOTAL WIDTH OF RULING µ</t>
  </si>
  <si>
    <t>EDGE-EDGE TOTAL WIDTH DIVIDED BY ADDRESS SIZE</t>
  </si>
  <si>
    <t>CALCULATED ADDRESS SNAP ERROR µ</t>
  </si>
  <si>
    <t>PERIODIC ADDRESS SNAP ERROR µ</t>
  </si>
  <si>
    <t>SNAP ERROR OCCURS EVERY NUMBER OF LINE PAIRS</t>
  </si>
  <si>
    <t>NUMBER OF LINE PAIRS IN RULING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</si>
</sst>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 numFmtId="167" formatCode="0.000"/>
    <numFmt numFmtId="168" formatCode="0.0000000"/>
    <numFmt numFmtId="169" formatCode="0.00000000"/>
    <numFmt numFmtId="170" formatCode="#,##0.000"/>
    <numFmt numFmtId="171" formatCode="0.0000000000"/>
    <numFmt numFmtId="172" formatCode="0.000000000"/>
    <numFmt numFmtId="173" formatCode="#,##0.00000"/>
    <numFmt numFmtId="174" formatCode="#,##0.0000"/>
    <numFmt numFmtId="175" formatCode="0.0"/>
  </numFmts>
  <fonts count="2">
    <font>
      <sz val="10"/>
      <name val="Arial"/>
      <family val="0"/>
    </font>
    <font>
      <sz val="8"/>
      <name val="Arial"/>
      <family val="0"/>
    </font>
  </fonts>
  <fills count="2">
    <fill>
      <patternFill/>
    </fill>
    <fill>
      <patternFill patternType="gray125"/>
    </fill>
  </fills>
  <borders count="10">
    <border>
      <left/>
      <right/>
      <top/>
      <bottom/>
      <diagonal/>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0" fillId="0" borderId="0" xfId="0" applyAlignment="1">
      <alignment horizontal="center"/>
    </xf>
    <xf numFmtId="0" fontId="0" fillId="0" borderId="0" xfId="0" applyAlignment="1" applyProtection="1">
      <alignment horizontal="center"/>
      <protection hidden="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0" borderId="1" xfId="0" applyBorder="1" applyAlignment="1" applyProtection="1">
      <alignment horizontal="center"/>
      <protection hidden="1"/>
    </xf>
    <xf numFmtId="164" fontId="0" fillId="0" borderId="2" xfId="0" applyNumberFormat="1" applyBorder="1" applyAlignment="1" applyProtection="1">
      <alignment horizontal="center"/>
      <protection hidden="1"/>
    </xf>
    <xf numFmtId="165" fontId="0" fillId="0" borderId="2" xfId="0" applyNumberFormat="1" applyBorder="1" applyAlignment="1" applyProtection="1">
      <alignment horizontal="center"/>
      <protection hidden="1"/>
    </xf>
    <xf numFmtId="0" fontId="0" fillId="0" borderId="2" xfId="0" applyBorder="1" applyAlignment="1" applyProtection="1">
      <alignment horizontal="center"/>
      <protection hidden="1"/>
    </xf>
    <xf numFmtId="165" fontId="0" fillId="0" borderId="2" xfId="0" applyNumberFormat="1" applyBorder="1" applyAlignment="1" applyProtection="1">
      <alignment horizontal="left" indent="1"/>
      <protection hidden="1"/>
    </xf>
    <xf numFmtId="167" fontId="0" fillId="0" borderId="2" xfId="0" applyNumberFormat="1" applyBorder="1" applyAlignment="1" applyProtection="1">
      <alignment horizontal="center"/>
      <protection hidden="1"/>
    </xf>
    <xf numFmtId="170" fontId="0" fillId="0" borderId="2" xfId="0" applyNumberFormat="1" applyBorder="1" applyAlignment="1" applyProtection="1">
      <alignment horizontal="center"/>
      <protection hidden="1"/>
    </xf>
    <xf numFmtId="2" fontId="0" fillId="0" borderId="2" xfId="0" applyNumberFormat="1" applyBorder="1" applyAlignment="1" applyProtection="1">
      <alignment horizontal="center"/>
      <protection hidden="1"/>
    </xf>
    <xf numFmtId="1" fontId="0" fillId="0" borderId="2" xfId="0" applyNumberFormat="1" applyBorder="1" applyAlignment="1" applyProtection="1">
      <alignment horizontal="center"/>
      <protection hidden="1"/>
    </xf>
    <xf numFmtId="165" fontId="0" fillId="0" borderId="3" xfId="0" applyNumberFormat="1" applyBorder="1" applyAlignment="1" applyProtection="1">
      <alignment horizontal="center"/>
      <protection hidden="1"/>
    </xf>
    <xf numFmtId="0" fontId="0" fillId="0" borderId="4" xfId="0" applyBorder="1" applyAlignment="1" applyProtection="1">
      <alignment horizontal="center"/>
      <protection hidden="1"/>
    </xf>
    <xf numFmtId="164" fontId="0" fillId="0" borderId="5" xfId="0" applyNumberFormat="1" applyBorder="1" applyAlignment="1" applyProtection="1">
      <alignment horizontal="center"/>
      <protection hidden="1"/>
    </xf>
    <xf numFmtId="165" fontId="0" fillId="0" borderId="5" xfId="0" applyNumberFormat="1" applyBorder="1" applyAlignment="1" applyProtection="1">
      <alignment horizontal="center"/>
      <protection hidden="1"/>
    </xf>
    <xf numFmtId="0" fontId="0" fillId="0" borderId="5" xfId="0" applyBorder="1" applyAlignment="1" applyProtection="1">
      <alignment horizontal="center"/>
      <protection hidden="1"/>
    </xf>
    <xf numFmtId="165" fontId="0" fillId="0" borderId="5" xfId="0" applyNumberFormat="1" applyBorder="1" applyAlignment="1" applyProtection="1">
      <alignment horizontal="left" indent="1"/>
      <protection hidden="1"/>
    </xf>
    <xf numFmtId="167" fontId="0" fillId="0" borderId="5" xfId="0" applyNumberFormat="1" applyBorder="1" applyAlignment="1" applyProtection="1">
      <alignment horizontal="center"/>
      <protection hidden="1"/>
    </xf>
    <xf numFmtId="170" fontId="0" fillId="0" borderId="5" xfId="0" applyNumberFormat="1" applyBorder="1" applyAlignment="1" applyProtection="1">
      <alignment horizontal="center"/>
      <protection hidden="1"/>
    </xf>
    <xf numFmtId="2" fontId="0" fillId="0" borderId="5" xfId="0" applyNumberFormat="1" applyBorder="1" applyAlignment="1" applyProtection="1">
      <alignment horizontal="center"/>
      <protection hidden="1"/>
    </xf>
    <xf numFmtId="1" fontId="0" fillId="0" borderId="5" xfId="0" applyNumberFormat="1" applyBorder="1" applyAlignment="1" applyProtection="1">
      <alignment horizontal="center"/>
      <protection hidden="1"/>
    </xf>
    <xf numFmtId="165" fontId="0" fillId="0" borderId="6" xfId="0" applyNumberFormat="1" applyBorder="1" applyAlignment="1" applyProtection="1">
      <alignment horizontal="center"/>
      <protection hidden="1"/>
    </xf>
    <xf numFmtId="0" fontId="0" fillId="0" borderId="7" xfId="0" applyBorder="1" applyAlignment="1" applyProtection="1">
      <alignment horizontal="center" vertical="top" wrapText="1"/>
      <protection hidden="1"/>
    </xf>
    <xf numFmtId="0" fontId="0" fillId="0" borderId="8" xfId="0" applyBorder="1" applyAlignment="1" applyProtection="1">
      <alignment horizontal="center" vertical="top" wrapText="1"/>
      <protection hidden="1"/>
    </xf>
    <xf numFmtId="0" fontId="0" fillId="0" borderId="9" xfId="0" applyBorder="1" applyAlignment="1" applyProtection="1">
      <alignment horizontal="center" vertical="top" wrapText="1"/>
      <protection hidden="1"/>
    </xf>
    <xf numFmtId="0" fontId="0" fillId="0" borderId="0" xfId="0" applyBorder="1" applyAlignment="1" applyProtection="1">
      <alignment horizontal="center"/>
      <protection hidden="1"/>
    </xf>
    <xf numFmtId="0" fontId="0" fillId="0" borderId="0" xfId="0" applyBorder="1" applyAlignment="1">
      <alignment horizontal="center"/>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47625</xdr:rowOff>
    </xdr:from>
    <xdr:to>
      <xdr:col>16</xdr:col>
      <xdr:colOff>0</xdr:colOff>
      <xdr:row>38</xdr:row>
      <xdr:rowOff>0</xdr:rowOff>
    </xdr:to>
    <xdr:sp>
      <xdr:nvSpPr>
        <xdr:cNvPr id="1" name="TextBox 2"/>
        <xdr:cNvSpPr txBox="1">
          <a:spLocks noChangeArrowheads="1"/>
        </xdr:cNvSpPr>
      </xdr:nvSpPr>
      <xdr:spPr>
        <a:xfrm>
          <a:off x="0" y="4610100"/>
          <a:ext cx="13420725" cy="452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COLUMN A:  RONCHI RULING FREQUENCY IN LINE PAIRS PER MM.
COLUMN B:  1000 MICRONS DIVIDED BY THE RONCHI RULING LP/mm.  EXAMPLE 1000/240 = 4.1667 MICRONS.
COLUMN C: LINE OR SPACE WIDTH = 1000 MICRONS DIVIDED BY THE RONCHI RULING (LP/mm X 2).  EXAMPLE 1000/(240x2) = 2.0833 MICRONS.
COLUMN D: ALTA 3500 ADDRESS SIZE:  THIS IS THE GRID LAYOUT REPRESENTING THE SMALLEST INCREMENTAL DISTANCE BETWEEN TWO SNAP POINTS FOR GENERATION OF THE PHOTOTOOL. ALL DISTANCES BETWEEN TWO POINTS ARE REPRESENTED BY AN UNIQUE NUMBER OF ADDRESS UNITS.  THE WIDTH OF FEATURES THAT CANNOT BE REPRESENTED IN INTEGER ADDRESS UNITS ARE SNAPPED TO THE CLOSEST POINT ON THE ADDRESS GRID.
COLUMN E:  CUMULATIVE ERROR DECISION POINT:  THIS IS 1/2 THE ADDRESS SIZE.  WHEN THE CUMMULATIVE ERROR EXCEEDS THIS NUMBER THE SNAP IS TO THE NEXT ADDRESS POINT ON THE GRID.  WHEN THIS SNAP  OCCURS THE ERROR BETWEEN THE LAST POINT AND THE NEXT POINT IS ONE ADDRESS UNIT.
COLUMN F: LINE WIDTH DIVIDED BY ADDRESS SIZE:  THIS GIVES US THE NUMBER OF THEORETICAL ADDRESS UNITS IN ONE LINE WIDTH OR ONE SPACE WIDTH AT THIS RONCHI RUHLING FREQUENCY.
COLUMN G:  CENTERLINE TO CENTERLINE OF TOTAL WIDTH OF RULING:  THIS IS THE DISTANCE BETWEEN THE CENTER OF THE FIRST OPAQUE LINE IN THE RULING AND THE CENTER OF THE LAST OPAQUE LINE IN THE  RULING IN MICRONS FOR THE SPECIFIED RONCHI RULING FREQUENCY.
COLUMN H:  EDGE-EDGE TOTAL WIDTH OF RULING IN MICRONS:  THIS IS THE DISTANCE FROM THE LEFT EDGE OF THE FIRST OPAQUE LINE TO THE RIGHT EDGE OF THE LAST OPAQUE LINE IN MICRONS.
COLUMN I:  EDGE-EDGE TOTAL WIDTH DIVIDED BY ADDRESS SIZE:  THIS GIVES US THE TOTAL NUMBER OF ADDRESS SNAPS FROM THE START OF THE FIRST OPAQUE RULING LINE TO THE END OF THE LAST OPAQUE  RULING LINE.
COLUMN J:  TOTAL NUMBER OF EVEN ADDRESS INCREMENTS:  SINCE THE SYSTEM WILL SNAP TO A POINT ON THE ADDRESS GRID TO COMPLETE THE LAST LINE THIS IS THE TOTAL NUMBER OF ADDRESS INCREMENTS.
COLUMN K:  CALCULATED ADDRESS SNAP ERROR:  THIS IS NUMBER OF GRID ADDRESSES (J) TIMES THE ADDRESS INCREMENT (D) MINUS THE THEORETICAL EDGE-EDGE TOTAL WIDTH OF THE RULING (H) NORMALIZED TO A POSITIVE NUMBER.
COLUMN L:  PERIODIC ADDRESS SNAP ERROR:  THIS IS THE ADDRESS SIZE; HOWEVER, WHEN THE RULING LINE WIDTH IS AN EXACT MULTIPLE OF THE ADDRESS THERE IS NO PERIODIC ADDDRESS SNAP ERROR.
COLUMN M:  SNAP ERROR OCCURS EVERY NUMBER OF LINE PAIRS:  THIS NUMBER IS ONE HALF THE ADDRESS (E), DIVIDED BY THE PRODUCT OF THE  PARTIAL NUMBER OF ADDRESS INCREMENTS THAT REPRESENT THE LINE WIDTH (DERIVED FROM J) TIMES THE ADDRESS SIZE (D) X 2.  IN THE CASE WHERE THE PARTIAL ADDRESS SIZE BECOMES EQUAL TO OR GREATER THAN .5,  THE SNAP WOULD BE TO THE NEXT GRID POSITION; OR, A JUMP OF ONE ADDRESS INCREMENT OF .08333 MICRONS.
COLUMN N: NUMBER OF LINE PAIRS IN RULING:  THIS EQUALS THE OVERALL RULING WIDTH (G) DIVIDED BY THE PERIOD OF THE RULING (B)
COLUMN O:  MAXIMUM REPLICATION TOLERANCE:  THIS IS THE WIDTH OF THE RULING (G) DIVIDED BY THE LENGTH OF THE RULE ON THE SCALE (68,200 MICRONS) X 1.  (THE TOLERANCE ON THE LINE RULE LENGTH IS +/-1 MICRON.)
COLUMN P:  OVERALL SNAP PLUS REPLICATION ERROR:  THIS IS THE SUM OF CALCULATED ADDRESS SNAP ERROR (K) AND THE MAXIMUM REPLICATION TOLERANCE (O).  THIS RESULT IS IN MICRONS AND WOULD
INDICATE THAT THE OVERALL ERROROF ANY OF THE RULINGS  IS LESS THAN THE ADDRESS ERROR OF .08333 MICRONS.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tabSelected="1" zoomScale="60" zoomScaleNormal="60" workbookViewId="0" topLeftCell="A1">
      <selection activeCell="J1" sqref="J1"/>
    </sheetView>
  </sheetViews>
  <sheetFormatPr defaultColWidth="9.140625" defaultRowHeight="12.75"/>
  <cols>
    <col min="1" max="1" width="13.7109375" style="0" customWidth="1"/>
    <col min="2" max="3" width="9.57421875" style="0" bestFit="1" customWidth="1"/>
    <col min="4" max="5" width="10.7109375" style="0" customWidth="1"/>
    <col min="6" max="6" width="11.7109375" style="0" customWidth="1"/>
    <col min="7" max="7" width="10.7109375" style="0" customWidth="1"/>
    <col min="8" max="8" width="12.7109375" style="0" customWidth="1"/>
    <col min="9" max="9" width="15.7109375" style="0" customWidth="1"/>
    <col min="10" max="10" width="15.421875" style="0" customWidth="1"/>
    <col min="11" max="12" width="12.7109375" style="0" customWidth="1"/>
    <col min="13" max="13" width="16.7109375" style="0" customWidth="1"/>
    <col min="14" max="14" width="12.7109375" style="0" customWidth="1"/>
    <col min="15" max="15" width="13.140625" style="0" customWidth="1"/>
    <col min="16" max="16" width="12.7109375" style="0" customWidth="1"/>
  </cols>
  <sheetData>
    <row r="1" spans="1:21" s="5" customFormat="1" ht="53.25" customHeight="1">
      <c r="A1" s="26" t="s">
        <v>0</v>
      </c>
      <c r="B1" s="27" t="s">
        <v>18</v>
      </c>
      <c r="C1" s="27" t="s">
        <v>19</v>
      </c>
      <c r="D1" s="27" t="s">
        <v>20</v>
      </c>
      <c r="E1" s="27" t="s">
        <v>26</v>
      </c>
      <c r="F1" s="27" t="s">
        <v>21</v>
      </c>
      <c r="G1" s="27" t="s">
        <v>22</v>
      </c>
      <c r="H1" s="27" t="s">
        <v>27</v>
      </c>
      <c r="I1" s="27" t="s">
        <v>28</v>
      </c>
      <c r="J1" s="27" t="s">
        <v>23</v>
      </c>
      <c r="K1" s="27" t="s">
        <v>29</v>
      </c>
      <c r="L1" s="27" t="s">
        <v>30</v>
      </c>
      <c r="M1" s="27" t="s">
        <v>31</v>
      </c>
      <c r="N1" s="27" t="s">
        <v>32</v>
      </c>
      <c r="O1" s="27" t="s">
        <v>24</v>
      </c>
      <c r="P1" s="28" t="s">
        <v>25</v>
      </c>
      <c r="Q1" s="3"/>
      <c r="R1" s="3"/>
      <c r="S1" s="3"/>
      <c r="T1" s="3"/>
      <c r="U1" s="4"/>
    </row>
    <row r="2" spans="1:20" ht="18" customHeight="1">
      <c r="A2" s="6" t="s">
        <v>1</v>
      </c>
      <c r="B2" s="7">
        <f>1000/60</f>
        <v>16.666666666666668</v>
      </c>
      <c r="C2" s="8">
        <f>B2/2</f>
        <v>8.333333333333334</v>
      </c>
      <c r="D2" s="9">
        <v>0.08333</v>
      </c>
      <c r="E2" s="10">
        <f>D2/2</f>
        <v>0.041665</v>
      </c>
      <c r="F2" s="11">
        <f>C2/D2</f>
        <v>100.0040001600064</v>
      </c>
      <c r="G2" s="12">
        <v>4483.333</v>
      </c>
      <c r="H2" s="12">
        <f>G2+8.33333</f>
        <v>4491.66633</v>
      </c>
      <c r="I2" s="11">
        <f>H2/D2</f>
        <v>53902.15204608184</v>
      </c>
      <c r="J2" s="9">
        <v>53902</v>
      </c>
      <c r="K2" s="9">
        <f>(J2*D2-H2)*-1</f>
        <v>0.012670000000071013</v>
      </c>
      <c r="L2" s="9">
        <v>0.08333</v>
      </c>
      <c r="M2" s="13">
        <f>E2/(0.004*D2*2)</f>
        <v>62.5</v>
      </c>
      <c r="N2" s="14">
        <f>G2/2*C2</f>
        <v>18680.554166666665</v>
      </c>
      <c r="O2" s="8">
        <f>G2/68200</f>
        <v>0.06573802052785924</v>
      </c>
      <c r="P2" s="15">
        <f>K2+O2</f>
        <v>0.07840802052793025</v>
      </c>
      <c r="Q2" s="1"/>
      <c r="R2" s="1"/>
      <c r="S2" s="1"/>
      <c r="T2" s="1"/>
    </row>
    <row r="3" spans="1:20" ht="18" customHeight="1">
      <c r="A3" s="6" t="s">
        <v>2</v>
      </c>
      <c r="B3" s="7">
        <f>1000/80</f>
        <v>12.5</v>
      </c>
      <c r="C3" s="8">
        <f aca="true" t="shared" si="0" ref="C3:C18">B3/2</f>
        <v>6.25</v>
      </c>
      <c r="D3" s="9">
        <v>0.08333</v>
      </c>
      <c r="E3" s="10">
        <f aca="true" t="shared" si="1" ref="E3:E18">D3/2</f>
        <v>0.041665</v>
      </c>
      <c r="F3" s="11">
        <f aca="true" t="shared" si="2" ref="F3:F18">C3/D3</f>
        <v>75.0030001200048</v>
      </c>
      <c r="G3" s="12">
        <v>4487.5</v>
      </c>
      <c r="H3" s="12">
        <f>G3+6.25</f>
        <v>4493.75</v>
      </c>
      <c r="I3" s="11">
        <f aca="true" t="shared" si="3" ref="I3:I18">H3/D3</f>
        <v>53927.15708628345</v>
      </c>
      <c r="J3" s="9">
        <v>53927</v>
      </c>
      <c r="K3" s="9">
        <f aca="true" t="shared" si="4" ref="K3:K18">(J3*D3-H3)*-1</f>
        <v>0.013090000000374857</v>
      </c>
      <c r="L3" s="9">
        <v>0.08333</v>
      </c>
      <c r="M3" s="13">
        <f>E3/(0.003*D3*2)</f>
        <v>83.33333333333333</v>
      </c>
      <c r="N3" s="14">
        <f aca="true" t="shared" si="5" ref="N3:N18">G3/2*C3</f>
        <v>14023.4375</v>
      </c>
      <c r="O3" s="8">
        <f aca="true" t="shared" si="6" ref="O3:O18">G3/68200</f>
        <v>0.0657991202346041</v>
      </c>
      <c r="P3" s="15">
        <f aca="true" t="shared" si="7" ref="P3:P18">K3+O3</f>
        <v>0.07888912023497896</v>
      </c>
      <c r="Q3" s="1"/>
      <c r="R3" s="1"/>
      <c r="S3" s="1"/>
      <c r="T3" s="1"/>
    </row>
    <row r="4" spans="1:20" ht="18" customHeight="1">
      <c r="A4" s="6" t="s">
        <v>3</v>
      </c>
      <c r="B4" s="7">
        <f>1000/100</f>
        <v>10</v>
      </c>
      <c r="C4" s="8">
        <f t="shared" si="0"/>
        <v>5</v>
      </c>
      <c r="D4" s="9">
        <v>0.08333</v>
      </c>
      <c r="E4" s="10">
        <f t="shared" si="1"/>
        <v>0.041665</v>
      </c>
      <c r="F4" s="11">
        <f t="shared" si="2"/>
        <v>60.00240009600384</v>
      </c>
      <c r="G4" s="12">
        <v>4490</v>
      </c>
      <c r="H4" s="12">
        <f>G4+5</f>
        <v>4495</v>
      </c>
      <c r="I4" s="11">
        <f t="shared" si="3"/>
        <v>53942.15768630745</v>
      </c>
      <c r="J4" s="9">
        <v>53942</v>
      </c>
      <c r="K4" s="9">
        <f t="shared" si="4"/>
        <v>0.013140000000021246</v>
      </c>
      <c r="L4" s="9">
        <v>0.08333</v>
      </c>
      <c r="M4" s="9">
        <f>E4/(0.002*D4*2)</f>
        <v>125</v>
      </c>
      <c r="N4" s="14">
        <f t="shared" si="5"/>
        <v>11225</v>
      </c>
      <c r="O4" s="8">
        <f t="shared" si="6"/>
        <v>0.06583577712609971</v>
      </c>
      <c r="P4" s="15">
        <f t="shared" si="7"/>
        <v>0.07897577712612096</v>
      </c>
      <c r="Q4" s="1"/>
      <c r="R4" s="1"/>
      <c r="S4" s="1"/>
      <c r="T4" s="1"/>
    </row>
    <row r="5" spans="1:20" ht="18" customHeight="1">
      <c r="A5" s="6" t="s">
        <v>4</v>
      </c>
      <c r="B5" s="7">
        <v>8.333333333333334</v>
      </c>
      <c r="C5" s="8">
        <f t="shared" si="0"/>
        <v>4.166666666666667</v>
      </c>
      <c r="D5" s="9">
        <v>0.08333</v>
      </c>
      <c r="E5" s="10">
        <f t="shared" si="1"/>
        <v>0.041665</v>
      </c>
      <c r="F5" s="11">
        <f t="shared" si="2"/>
        <v>50.0020000800032</v>
      </c>
      <c r="G5" s="12">
        <v>4491.667</v>
      </c>
      <c r="H5" s="12">
        <f>G5+4.16667</f>
        <v>4495.83367</v>
      </c>
      <c r="I5" s="11">
        <f t="shared" si="3"/>
        <v>53952.16212648506</v>
      </c>
      <c r="J5" s="9">
        <v>53952</v>
      </c>
      <c r="K5" s="9">
        <f t="shared" si="4"/>
        <v>0.013509999999769207</v>
      </c>
      <c r="L5" s="9">
        <v>0.08333</v>
      </c>
      <c r="M5" s="9">
        <f>E5/(0.002*D5*2)</f>
        <v>125</v>
      </c>
      <c r="N5" s="14">
        <f t="shared" si="5"/>
        <v>9357.639583333335</v>
      </c>
      <c r="O5" s="8">
        <f t="shared" si="6"/>
        <v>0.06586021994134898</v>
      </c>
      <c r="P5" s="15">
        <f t="shared" si="7"/>
        <v>0.07937021994111819</v>
      </c>
      <c r="Q5" s="1"/>
      <c r="R5" s="1"/>
      <c r="S5" s="1"/>
      <c r="T5" s="1"/>
    </row>
    <row r="6" spans="1:20" ht="18" customHeight="1">
      <c r="A6" s="6" t="s">
        <v>5</v>
      </c>
      <c r="B6" s="7">
        <v>7.142857142857143</v>
      </c>
      <c r="C6" s="8">
        <f t="shared" si="0"/>
        <v>3.5714285714285716</v>
      </c>
      <c r="D6" s="9">
        <v>0.08333</v>
      </c>
      <c r="E6" s="10">
        <f t="shared" si="1"/>
        <v>0.041665</v>
      </c>
      <c r="F6" s="11">
        <f t="shared" si="2"/>
        <v>42.858857211431314</v>
      </c>
      <c r="G6" s="12">
        <v>4492.857</v>
      </c>
      <c r="H6" s="12">
        <f>G6+3.57143</f>
        <v>4496.42843</v>
      </c>
      <c r="I6" s="11">
        <f t="shared" si="3"/>
        <v>53959.299531981276</v>
      </c>
      <c r="J6" s="9">
        <v>53959</v>
      </c>
      <c r="K6" s="9">
        <f t="shared" si="4"/>
        <v>0.024959999999737192</v>
      </c>
      <c r="L6" s="9">
        <v>0.08333</v>
      </c>
      <c r="M6" s="13">
        <f>E6/(0.141*D6*2)</f>
        <v>1.773049645390071</v>
      </c>
      <c r="N6" s="14">
        <f t="shared" si="5"/>
        <v>8022.958928571429</v>
      </c>
      <c r="O6" s="8">
        <f t="shared" si="6"/>
        <v>0.06587766862170089</v>
      </c>
      <c r="P6" s="15">
        <f t="shared" si="7"/>
        <v>0.09083766862143808</v>
      </c>
      <c r="Q6" s="1"/>
      <c r="R6" s="1"/>
      <c r="S6" s="1"/>
      <c r="T6" s="1"/>
    </row>
    <row r="7" spans="1:20" ht="18" customHeight="1">
      <c r="A7" s="6" t="s">
        <v>6</v>
      </c>
      <c r="B7" s="7">
        <v>6.25</v>
      </c>
      <c r="C7" s="8">
        <f t="shared" si="0"/>
        <v>3.125</v>
      </c>
      <c r="D7" s="9">
        <v>0.08333</v>
      </c>
      <c r="E7" s="10">
        <f t="shared" si="1"/>
        <v>0.041665</v>
      </c>
      <c r="F7" s="11">
        <f t="shared" si="2"/>
        <v>37.5015000600024</v>
      </c>
      <c r="G7" s="12">
        <v>4493.75</v>
      </c>
      <c r="H7" s="12">
        <f>G7+3.125</f>
        <v>4496.875</v>
      </c>
      <c r="I7" s="11">
        <f t="shared" si="3"/>
        <v>53964.65858634345</v>
      </c>
      <c r="J7" s="9">
        <v>53965</v>
      </c>
      <c r="K7" s="9">
        <f>(J7*D7-H7)</f>
        <v>0.028449999999793363</v>
      </c>
      <c r="L7" s="9">
        <v>0.08333</v>
      </c>
      <c r="M7" s="13">
        <f>E7/(0.498*D7*2)</f>
        <v>0.5020080321285141</v>
      </c>
      <c r="N7" s="14">
        <f t="shared" si="5"/>
        <v>7021.484375</v>
      </c>
      <c r="O7" s="8">
        <f t="shared" si="6"/>
        <v>0.0658907624633431</v>
      </c>
      <c r="P7" s="15">
        <f t="shared" si="7"/>
        <v>0.09434076246313647</v>
      </c>
      <c r="Q7" s="1"/>
      <c r="R7" s="1"/>
      <c r="S7" s="1"/>
      <c r="T7" s="1"/>
    </row>
    <row r="8" spans="1:20" ht="18" customHeight="1">
      <c r="A8" s="6" t="s">
        <v>7</v>
      </c>
      <c r="B8" s="7">
        <v>5.555555555555555</v>
      </c>
      <c r="C8" s="8">
        <f t="shared" si="0"/>
        <v>2.7777777777777777</v>
      </c>
      <c r="D8" s="9">
        <v>0.08333</v>
      </c>
      <c r="E8" s="10">
        <f t="shared" si="1"/>
        <v>0.041665</v>
      </c>
      <c r="F8" s="11">
        <f t="shared" si="2"/>
        <v>33.33466672000213</v>
      </c>
      <c r="G8" s="12">
        <v>4494.444</v>
      </c>
      <c r="H8" s="12">
        <f>G8+2.77778</f>
        <v>4497.221780000001</v>
      </c>
      <c r="I8" s="11">
        <f t="shared" si="3"/>
        <v>53968.82011280452</v>
      </c>
      <c r="J8" s="9">
        <v>53969</v>
      </c>
      <c r="K8" s="9">
        <f>(J8*D8-H8)</f>
        <v>0.014989999999670545</v>
      </c>
      <c r="L8" s="9">
        <v>0.08333</v>
      </c>
      <c r="M8" s="13">
        <f>E8/(0.335*D8*2)</f>
        <v>0.746268656716418</v>
      </c>
      <c r="N8" s="14">
        <f t="shared" si="5"/>
        <v>6242.283333333334</v>
      </c>
      <c r="O8" s="8">
        <f t="shared" si="6"/>
        <v>0.06590093841642229</v>
      </c>
      <c r="P8" s="15">
        <f t="shared" si="7"/>
        <v>0.08089093841609284</v>
      </c>
      <c r="Q8" s="1"/>
      <c r="R8" s="1"/>
      <c r="S8" s="1"/>
      <c r="T8" s="1"/>
    </row>
    <row r="9" spans="1:20" ht="18" customHeight="1">
      <c r="A9" s="6" t="s">
        <v>8</v>
      </c>
      <c r="B9" s="7">
        <v>5</v>
      </c>
      <c r="C9" s="8">
        <f t="shared" si="0"/>
        <v>2.5</v>
      </c>
      <c r="D9" s="9">
        <v>0.08333</v>
      </c>
      <c r="E9" s="10">
        <f t="shared" si="1"/>
        <v>0.041665</v>
      </c>
      <c r="F9" s="11">
        <f t="shared" si="2"/>
        <v>30.00120004800192</v>
      </c>
      <c r="G9" s="12">
        <v>4495</v>
      </c>
      <c r="H9" s="12">
        <f>G9+2.5</f>
        <v>4497.5</v>
      </c>
      <c r="I9" s="11">
        <f t="shared" si="3"/>
        <v>53972.15888635545</v>
      </c>
      <c r="J9" s="9">
        <v>53972</v>
      </c>
      <c r="K9" s="9">
        <f t="shared" si="4"/>
        <v>0.013240000000223517</v>
      </c>
      <c r="L9" s="9">
        <v>0.08333</v>
      </c>
      <c r="M9" s="9">
        <f>E9/(0.001*D9*2)</f>
        <v>250</v>
      </c>
      <c r="N9" s="14">
        <f t="shared" si="5"/>
        <v>5618.75</v>
      </c>
      <c r="O9" s="8">
        <f t="shared" si="6"/>
        <v>0.0659090909090909</v>
      </c>
      <c r="P9" s="15">
        <f t="shared" si="7"/>
        <v>0.07914909090931442</v>
      </c>
      <c r="Q9" s="1"/>
      <c r="R9" s="1"/>
      <c r="S9" s="1"/>
      <c r="T9" s="1"/>
    </row>
    <row r="10" spans="1:20" ht="18" customHeight="1">
      <c r="A10" s="6" t="s">
        <v>9</v>
      </c>
      <c r="B10" s="7">
        <v>4.545454545454546</v>
      </c>
      <c r="C10" s="8">
        <f t="shared" si="0"/>
        <v>2.272727272727273</v>
      </c>
      <c r="D10" s="9">
        <v>0.08333</v>
      </c>
      <c r="E10" s="10">
        <f t="shared" si="1"/>
        <v>0.041665</v>
      </c>
      <c r="F10" s="11">
        <f t="shared" si="2"/>
        <v>27.273818225456292</v>
      </c>
      <c r="G10" s="12">
        <v>1795.455</v>
      </c>
      <c r="H10" s="12">
        <f>G10+2.27273</f>
        <v>1797.7277299999998</v>
      </c>
      <c r="I10" s="11">
        <f t="shared" si="3"/>
        <v>21573.595703828152</v>
      </c>
      <c r="J10" s="9">
        <v>21574</v>
      </c>
      <c r="K10" s="9">
        <f>(J10*D10-H10)</f>
        <v>0.033690000000206055</v>
      </c>
      <c r="L10" s="9">
        <v>0.08333</v>
      </c>
      <c r="M10" s="13">
        <f>E10/(0.274*D10*2)</f>
        <v>0.9124087591240875</v>
      </c>
      <c r="N10" s="14">
        <f t="shared" si="5"/>
        <v>2040.2897727272727</v>
      </c>
      <c r="O10" s="8">
        <f t="shared" si="6"/>
        <v>0.02632631964809384</v>
      </c>
      <c r="P10" s="15">
        <f t="shared" si="7"/>
        <v>0.0600163196482999</v>
      </c>
      <c r="Q10" s="1"/>
      <c r="R10" s="1"/>
      <c r="S10" s="1"/>
      <c r="T10" s="1"/>
    </row>
    <row r="11" spans="1:20" ht="18" customHeight="1">
      <c r="A11" s="6" t="s">
        <v>10</v>
      </c>
      <c r="B11" s="7">
        <v>4.166666666666667</v>
      </c>
      <c r="C11" s="8">
        <f t="shared" si="0"/>
        <v>2.0833333333333335</v>
      </c>
      <c r="D11" s="9">
        <v>0.08333</v>
      </c>
      <c r="E11" s="10">
        <f t="shared" si="1"/>
        <v>0.041665</v>
      </c>
      <c r="F11" s="11">
        <f t="shared" si="2"/>
        <v>25.0010000400016</v>
      </c>
      <c r="G11" s="12">
        <v>1795.833</v>
      </c>
      <c r="H11" s="12">
        <f>G11+2.08333</f>
        <v>1797.91633</v>
      </c>
      <c r="I11" s="11">
        <f t="shared" si="3"/>
        <v>21575.858994359773</v>
      </c>
      <c r="J11" s="9">
        <v>21576</v>
      </c>
      <c r="K11" s="9">
        <f>(J11*D11-H11)</f>
        <v>0.011750000000120053</v>
      </c>
      <c r="L11" s="9">
        <v>0.08333</v>
      </c>
      <c r="M11" s="9">
        <f>E11/(0.001*D11*2)</f>
        <v>250</v>
      </c>
      <c r="N11" s="14">
        <f t="shared" si="5"/>
        <v>1870.6593750000002</v>
      </c>
      <c r="O11" s="8">
        <f t="shared" si="6"/>
        <v>0.02633186217008798</v>
      </c>
      <c r="P11" s="15">
        <f t="shared" si="7"/>
        <v>0.038081862170208036</v>
      </c>
      <c r="Q11" s="1"/>
      <c r="R11" s="1"/>
      <c r="S11" s="1"/>
      <c r="T11" s="1"/>
    </row>
    <row r="12" spans="1:20" ht="18" customHeight="1">
      <c r="A12" s="6" t="s">
        <v>11</v>
      </c>
      <c r="B12" s="7">
        <v>3.8461538461538463</v>
      </c>
      <c r="C12" s="8">
        <f t="shared" si="0"/>
        <v>1.9230769230769231</v>
      </c>
      <c r="D12" s="9">
        <v>0.08333</v>
      </c>
      <c r="E12" s="10">
        <f t="shared" si="1"/>
        <v>0.041665</v>
      </c>
      <c r="F12" s="11">
        <f t="shared" si="2"/>
        <v>23.077846190770707</v>
      </c>
      <c r="G12" s="12">
        <v>1796.154</v>
      </c>
      <c r="H12" s="12">
        <f>G12+1.92308</f>
        <v>1798.07708</v>
      </c>
      <c r="I12" s="11">
        <f t="shared" si="3"/>
        <v>21577.78807152286</v>
      </c>
      <c r="J12" s="9">
        <v>21578</v>
      </c>
      <c r="K12" s="9">
        <f>(J12*D12-H12)</f>
        <v>0.017659999999978027</v>
      </c>
      <c r="L12" s="9">
        <v>0.08333</v>
      </c>
      <c r="M12" s="13">
        <f>E12/(0.078*D12*2)</f>
        <v>3.205128205128205</v>
      </c>
      <c r="N12" s="14">
        <f t="shared" si="5"/>
        <v>1727.071153846154</v>
      </c>
      <c r="O12" s="8">
        <f t="shared" si="6"/>
        <v>0.02633656891495601</v>
      </c>
      <c r="P12" s="15">
        <f t="shared" si="7"/>
        <v>0.04399656891493404</v>
      </c>
      <c r="Q12" s="1"/>
      <c r="R12" s="1"/>
      <c r="S12" s="1"/>
      <c r="T12" s="1"/>
    </row>
    <row r="13" spans="1:20" ht="18" customHeight="1">
      <c r="A13" s="6" t="s">
        <v>12</v>
      </c>
      <c r="B13" s="7">
        <v>3.5714285714285716</v>
      </c>
      <c r="C13" s="8">
        <f t="shared" si="0"/>
        <v>1.7857142857142858</v>
      </c>
      <c r="D13" s="9">
        <v>0.08333</v>
      </c>
      <c r="E13" s="10">
        <f t="shared" si="1"/>
        <v>0.041665</v>
      </c>
      <c r="F13" s="11">
        <f t="shared" si="2"/>
        <v>21.429428605715657</v>
      </c>
      <c r="G13" s="12">
        <v>1796.429</v>
      </c>
      <c r="H13" s="12">
        <f>G13+1.78571</f>
        <v>1798.2147100000002</v>
      </c>
      <c r="I13" s="11">
        <f t="shared" si="3"/>
        <v>21579.439697587906</v>
      </c>
      <c r="J13" s="9">
        <v>21579</v>
      </c>
      <c r="K13" s="9">
        <f t="shared" si="4"/>
        <v>0.03664000000026135</v>
      </c>
      <c r="L13" s="9">
        <v>0.08333</v>
      </c>
      <c r="M13" s="13">
        <f>E13/(0.429*D13*2)</f>
        <v>0.5827505827505828</v>
      </c>
      <c r="N13" s="14">
        <f t="shared" si="5"/>
        <v>1603.9544642857145</v>
      </c>
      <c r="O13" s="8">
        <f t="shared" si="6"/>
        <v>0.02634060117302053</v>
      </c>
      <c r="P13" s="15">
        <f t="shared" si="7"/>
        <v>0.06298060117328189</v>
      </c>
      <c r="Q13" s="1"/>
      <c r="R13" s="1"/>
      <c r="S13" s="1"/>
      <c r="T13" s="1"/>
    </row>
    <row r="14" spans="1:20" ht="18" customHeight="1">
      <c r="A14" s="6" t="s">
        <v>13</v>
      </c>
      <c r="B14" s="7">
        <v>3.3333333333333335</v>
      </c>
      <c r="C14" s="8">
        <f t="shared" si="0"/>
        <v>1.6666666666666667</v>
      </c>
      <c r="D14" s="9">
        <v>0.08333</v>
      </c>
      <c r="E14" s="10">
        <f t="shared" si="1"/>
        <v>0.041665</v>
      </c>
      <c r="F14" s="11">
        <f t="shared" si="2"/>
        <v>20.00080003200128</v>
      </c>
      <c r="G14" s="12">
        <v>1796.667</v>
      </c>
      <c r="H14" s="12">
        <f>G14+1.66667</f>
        <v>1798.33367</v>
      </c>
      <c r="I14" s="11">
        <f t="shared" si="3"/>
        <v>21580.867274690987</v>
      </c>
      <c r="J14" s="9">
        <v>21581</v>
      </c>
      <c r="K14" s="9">
        <f>(J14*D14-H14)</f>
        <v>0.011060000000043146</v>
      </c>
      <c r="L14" s="9">
        <v>0.08333</v>
      </c>
      <c r="M14" s="9">
        <f>E14/(0.001*D14*2)</f>
        <v>250</v>
      </c>
      <c r="N14" s="14">
        <f t="shared" si="5"/>
        <v>1497.2225</v>
      </c>
      <c r="O14" s="8">
        <f t="shared" si="6"/>
        <v>0.026344090909090907</v>
      </c>
      <c r="P14" s="15">
        <f t="shared" si="7"/>
        <v>0.037404090909134054</v>
      </c>
      <c r="Q14" s="1"/>
      <c r="R14" s="1"/>
      <c r="S14" s="1"/>
      <c r="T14" s="1"/>
    </row>
    <row r="15" spans="1:20" ht="18" customHeight="1">
      <c r="A15" s="6" t="s">
        <v>14</v>
      </c>
      <c r="B15" s="7">
        <v>3.125</v>
      </c>
      <c r="C15" s="8">
        <f t="shared" si="0"/>
        <v>1.5625</v>
      </c>
      <c r="D15" s="9">
        <v>0.08333</v>
      </c>
      <c r="E15" s="10">
        <f t="shared" si="1"/>
        <v>0.041665</v>
      </c>
      <c r="F15" s="11">
        <f t="shared" si="2"/>
        <v>18.7507500300012</v>
      </c>
      <c r="G15" s="12">
        <v>1796.875</v>
      </c>
      <c r="H15" s="12">
        <f>G15+1.5625</f>
        <v>1798.4375</v>
      </c>
      <c r="I15" s="11">
        <f t="shared" si="3"/>
        <v>21582.11328453138</v>
      </c>
      <c r="J15" s="9">
        <v>21582</v>
      </c>
      <c r="K15" s="9">
        <f t="shared" si="4"/>
        <v>0.009440000000040527</v>
      </c>
      <c r="L15" s="9">
        <v>0.08333</v>
      </c>
      <c r="M15" s="13">
        <f>E15/(0.249*D15*2)</f>
        <v>1.0040160642570282</v>
      </c>
      <c r="N15" s="14">
        <f t="shared" si="5"/>
        <v>1403.80859375</v>
      </c>
      <c r="O15" s="8">
        <f t="shared" si="6"/>
        <v>0.026347140762463344</v>
      </c>
      <c r="P15" s="15">
        <f t="shared" si="7"/>
        <v>0.035787140762503875</v>
      </c>
      <c r="Q15" s="1"/>
      <c r="R15" s="1"/>
      <c r="S15" s="1"/>
      <c r="T15" s="1"/>
    </row>
    <row r="16" spans="1:20" ht="18" customHeight="1">
      <c r="A16" s="6" t="s">
        <v>15</v>
      </c>
      <c r="B16" s="7">
        <v>2.9411764705882355</v>
      </c>
      <c r="C16" s="8">
        <f t="shared" si="0"/>
        <v>1.4705882352941178</v>
      </c>
      <c r="D16" s="9">
        <v>0.08333</v>
      </c>
      <c r="E16" s="10">
        <f t="shared" si="1"/>
        <v>0.041665</v>
      </c>
      <c r="F16" s="11">
        <f t="shared" si="2"/>
        <v>17.647764734118777</v>
      </c>
      <c r="G16" s="12">
        <v>1797.059</v>
      </c>
      <c r="H16" s="12">
        <f>G16+1.47059</f>
        <v>1798.5295899999999</v>
      </c>
      <c r="I16" s="11">
        <f t="shared" si="3"/>
        <v>21583.21840873635</v>
      </c>
      <c r="J16" s="9">
        <v>21583</v>
      </c>
      <c r="K16" s="9">
        <f t="shared" si="4"/>
        <v>0.018199999999751526</v>
      </c>
      <c r="L16" s="9">
        <v>0.08333</v>
      </c>
      <c r="M16" s="13">
        <f>E16/(0.352*D16*2)</f>
        <v>0.7102272727272727</v>
      </c>
      <c r="N16" s="14">
        <f t="shared" si="5"/>
        <v>1321.366911764706</v>
      </c>
      <c r="O16" s="8">
        <f t="shared" si="6"/>
        <v>0.026349838709677418</v>
      </c>
      <c r="P16" s="15">
        <f t="shared" si="7"/>
        <v>0.04454983870942894</v>
      </c>
      <c r="Q16" s="1"/>
      <c r="R16" s="1"/>
      <c r="S16" s="1"/>
      <c r="T16" s="1"/>
    </row>
    <row r="17" spans="1:20" ht="18" customHeight="1">
      <c r="A17" s="6" t="s">
        <v>16</v>
      </c>
      <c r="B17" s="7">
        <v>2.7777777777777777</v>
      </c>
      <c r="C17" s="8">
        <f t="shared" si="0"/>
        <v>1.3888888888888888</v>
      </c>
      <c r="D17" s="9">
        <v>0.08333</v>
      </c>
      <c r="E17" s="10">
        <f t="shared" si="1"/>
        <v>0.041665</v>
      </c>
      <c r="F17" s="11">
        <f t="shared" si="2"/>
        <v>16.667333360001066</v>
      </c>
      <c r="G17" s="12">
        <v>1797.222</v>
      </c>
      <c r="H17" s="12">
        <f>G17+1.38889</f>
        <v>1798.61089</v>
      </c>
      <c r="I17" s="11">
        <f t="shared" si="3"/>
        <v>21584.19404776191</v>
      </c>
      <c r="J17" s="9">
        <v>21584</v>
      </c>
      <c r="K17" s="9">
        <f t="shared" si="4"/>
        <v>0.016169999999874562</v>
      </c>
      <c r="L17" s="9">
        <v>0.08333</v>
      </c>
      <c r="M17" s="13">
        <f>E17/(0.333*D17*2)</f>
        <v>0.7507507507507507</v>
      </c>
      <c r="N17" s="14">
        <f t="shared" si="5"/>
        <v>1248.0708333333332</v>
      </c>
      <c r="O17" s="8">
        <f t="shared" si="6"/>
        <v>0.026352228739002934</v>
      </c>
      <c r="P17" s="15">
        <f t="shared" si="7"/>
        <v>0.042522228738877496</v>
      </c>
      <c r="Q17" s="1"/>
      <c r="R17" s="1"/>
      <c r="S17" s="1"/>
      <c r="T17" s="1"/>
    </row>
    <row r="18" spans="1:20" ht="18" customHeight="1" thickBot="1">
      <c r="A18" s="16" t="s">
        <v>17</v>
      </c>
      <c r="B18" s="17">
        <v>2.6315789473684212</v>
      </c>
      <c r="C18" s="18">
        <f t="shared" si="0"/>
        <v>1.3157894736842106</v>
      </c>
      <c r="D18" s="19">
        <v>0.08333</v>
      </c>
      <c r="E18" s="20">
        <f t="shared" si="1"/>
        <v>0.041665</v>
      </c>
      <c r="F18" s="21">
        <f t="shared" si="2"/>
        <v>15.790105288422064</v>
      </c>
      <c r="G18" s="22">
        <v>1797.368</v>
      </c>
      <c r="H18" s="22">
        <f>G18+1.31579</f>
        <v>1798.68379</v>
      </c>
      <c r="I18" s="21">
        <f t="shared" si="3"/>
        <v>21585.06888275531</v>
      </c>
      <c r="J18" s="19">
        <v>21585</v>
      </c>
      <c r="K18" s="19">
        <f t="shared" si="4"/>
        <v>0.005740000000059808</v>
      </c>
      <c r="L18" s="19">
        <v>0.08333</v>
      </c>
      <c r="M18" s="23">
        <f>E18/(0.21*D18*2)</f>
        <v>1.1904761904761905</v>
      </c>
      <c r="N18" s="24">
        <f t="shared" si="5"/>
        <v>1182.4789473684211</v>
      </c>
      <c r="O18" s="18">
        <f t="shared" si="6"/>
        <v>0.026354369501466274</v>
      </c>
      <c r="P18" s="25">
        <f t="shared" si="7"/>
        <v>0.03209436950152608</v>
      </c>
      <c r="Q18" s="1"/>
      <c r="R18" s="1"/>
      <c r="S18" s="1"/>
      <c r="T18" s="1"/>
    </row>
    <row r="19" spans="1:20" ht="18" customHeight="1">
      <c r="A19" s="2"/>
      <c r="B19" s="2"/>
      <c r="C19" s="2"/>
      <c r="D19" s="2"/>
      <c r="E19" s="2"/>
      <c r="F19" s="2"/>
      <c r="G19" s="2"/>
      <c r="H19" s="2"/>
      <c r="I19" s="2"/>
      <c r="J19" s="2"/>
      <c r="K19" s="2"/>
      <c r="L19" s="2"/>
      <c r="M19" s="2"/>
      <c r="N19" s="2"/>
      <c r="O19" s="2"/>
      <c r="P19" s="2"/>
      <c r="Q19" s="1"/>
      <c r="R19" s="1"/>
      <c r="S19" s="1"/>
      <c r="T19" s="1"/>
    </row>
    <row r="20" spans="1:20" ht="18" customHeight="1">
      <c r="A20" s="2"/>
      <c r="B20" s="2"/>
      <c r="C20" s="2"/>
      <c r="D20" s="2"/>
      <c r="E20" s="2"/>
      <c r="F20" s="2"/>
      <c r="G20" s="2"/>
      <c r="H20" s="2"/>
      <c r="I20" s="2"/>
      <c r="J20" s="2"/>
      <c r="K20" s="2"/>
      <c r="L20" s="2"/>
      <c r="M20" s="2"/>
      <c r="N20" s="2"/>
      <c r="O20" s="2"/>
      <c r="P20" s="2"/>
      <c r="Q20" s="1"/>
      <c r="R20" s="1"/>
      <c r="S20" s="1"/>
      <c r="T20" s="1"/>
    </row>
    <row r="21" spans="1:20" ht="18" customHeight="1">
      <c r="A21" s="2"/>
      <c r="B21" s="2"/>
      <c r="C21" s="2"/>
      <c r="D21" s="2"/>
      <c r="E21" s="2"/>
      <c r="F21" s="2"/>
      <c r="G21" s="2"/>
      <c r="H21" s="2"/>
      <c r="I21" s="2"/>
      <c r="J21" s="2"/>
      <c r="K21" s="2"/>
      <c r="L21" s="2"/>
      <c r="M21" s="2"/>
      <c r="N21" s="2"/>
      <c r="O21" s="2"/>
      <c r="P21" s="2"/>
      <c r="Q21" s="1"/>
      <c r="R21" s="1"/>
      <c r="S21" s="1"/>
      <c r="T21" s="1"/>
    </row>
    <row r="22" spans="1:20" ht="18" customHeight="1">
      <c r="A22" s="2"/>
      <c r="B22" s="2"/>
      <c r="C22" s="2"/>
      <c r="D22" s="2"/>
      <c r="E22" s="2"/>
      <c r="F22" s="2"/>
      <c r="G22" s="2"/>
      <c r="H22" s="2"/>
      <c r="I22" s="2"/>
      <c r="J22" s="2"/>
      <c r="K22" s="2"/>
      <c r="L22" s="2"/>
      <c r="M22" s="2"/>
      <c r="N22" s="2"/>
      <c r="O22" s="2"/>
      <c r="P22" s="2"/>
      <c r="Q22" s="1"/>
      <c r="R22" s="1"/>
      <c r="S22" s="1"/>
      <c r="T22" s="1"/>
    </row>
    <row r="23" spans="1:20" ht="18" customHeight="1">
      <c r="A23" s="2"/>
      <c r="B23" s="2"/>
      <c r="C23" s="2"/>
      <c r="D23" s="2"/>
      <c r="E23" s="2"/>
      <c r="F23" s="2"/>
      <c r="G23" s="2"/>
      <c r="H23" s="2"/>
      <c r="I23" s="2"/>
      <c r="J23" s="2"/>
      <c r="K23" s="2"/>
      <c r="L23" s="2"/>
      <c r="M23" s="2"/>
      <c r="N23" s="2"/>
      <c r="O23" s="2"/>
      <c r="P23" s="2"/>
      <c r="Q23" s="1"/>
      <c r="R23" s="1"/>
      <c r="S23" s="1"/>
      <c r="T23" s="1"/>
    </row>
    <row r="24" spans="1:20" ht="18" customHeight="1">
      <c r="A24" s="2"/>
      <c r="B24" s="2"/>
      <c r="C24" s="2"/>
      <c r="D24" s="2"/>
      <c r="E24" s="2"/>
      <c r="F24" s="2"/>
      <c r="G24" s="2"/>
      <c r="H24" s="2"/>
      <c r="I24" s="2"/>
      <c r="J24" s="2"/>
      <c r="K24" s="2"/>
      <c r="L24" s="2"/>
      <c r="M24" s="2"/>
      <c r="N24" s="2"/>
      <c r="O24" s="2"/>
      <c r="P24" s="2"/>
      <c r="Q24" s="1"/>
      <c r="R24" s="1"/>
      <c r="S24" s="1"/>
      <c r="T24" s="1"/>
    </row>
    <row r="25" spans="1:20" ht="18" customHeight="1">
      <c r="A25" s="2"/>
      <c r="B25" s="2"/>
      <c r="C25" s="2"/>
      <c r="D25" s="2"/>
      <c r="E25" s="2"/>
      <c r="F25" s="2"/>
      <c r="G25" s="2"/>
      <c r="H25" s="2"/>
      <c r="I25" s="2"/>
      <c r="J25" s="2"/>
      <c r="K25" s="2"/>
      <c r="L25" s="2"/>
      <c r="M25" s="2"/>
      <c r="N25" s="2"/>
      <c r="O25" s="2"/>
      <c r="P25" s="2"/>
      <c r="Q25" s="1"/>
      <c r="R25" s="1"/>
      <c r="S25" s="1"/>
      <c r="T25" s="1"/>
    </row>
    <row r="26" spans="1:20" ht="18" customHeight="1">
      <c r="A26" s="2"/>
      <c r="B26" s="2"/>
      <c r="C26" s="2"/>
      <c r="D26" s="2"/>
      <c r="E26" s="2"/>
      <c r="F26" s="2"/>
      <c r="G26" s="2"/>
      <c r="H26" s="2"/>
      <c r="I26" s="2"/>
      <c r="J26" s="2"/>
      <c r="K26" s="2"/>
      <c r="L26" s="2"/>
      <c r="M26" s="2"/>
      <c r="N26" s="2"/>
      <c r="O26" s="2"/>
      <c r="P26" s="2"/>
      <c r="Q26" s="1"/>
      <c r="R26" s="1"/>
      <c r="S26" s="1"/>
      <c r="T26" s="1"/>
    </row>
    <row r="27" spans="1:20" ht="18" customHeight="1">
      <c r="A27" s="2"/>
      <c r="B27" s="2"/>
      <c r="C27" s="2"/>
      <c r="D27" s="2"/>
      <c r="E27" s="2"/>
      <c r="F27" s="2"/>
      <c r="G27" s="2"/>
      <c r="H27" s="2"/>
      <c r="I27" s="2"/>
      <c r="J27" s="2"/>
      <c r="K27" s="2"/>
      <c r="L27" s="2"/>
      <c r="M27" s="2"/>
      <c r="N27" s="2"/>
      <c r="O27" s="2"/>
      <c r="P27" s="2"/>
      <c r="Q27" s="1"/>
      <c r="R27" s="1"/>
      <c r="S27" s="1"/>
      <c r="T27" s="1"/>
    </row>
    <row r="28" spans="1:20" ht="18" customHeight="1">
      <c r="A28" s="2"/>
      <c r="B28" s="2"/>
      <c r="C28" s="2"/>
      <c r="D28" s="2"/>
      <c r="E28" s="2"/>
      <c r="F28" s="2"/>
      <c r="G28" s="2"/>
      <c r="H28" s="2"/>
      <c r="I28" s="2"/>
      <c r="J28" s="2"/>
      <c r="K28" s="2"/>
      <c r="L28" s="2"/>
      <c r="M28" s="2"/>
      <c r="N28" s="2"/>
      <c r="O28" s="2"/>
      <c r="P28" s="2"/>
      <c r="Q28" s="1"/>
      <c r="R28" s="1"/>
      <c r="S28" s="1"/>
      <c r="T28" s="1"/>
    </row>
    <row r="29" spans="1:20" ht="18" customHeight="1">
      <c r="A29" s="2"/>
      <c r="B29" s="2"/>
      <c r="C29" s="2"/>
      <c r="D29" s="2"/>
      <c r="E29" s="2"/>
      <c r="F29" s="2"/>
      <c r="G29" s="2"/>
      <c r="H29" s="2"/>
      <c r="I29" s="2"/>
      <c r="J29" s="2"/>
      <c r="K29" s="2"/>
      <c r="L29" s="2"/>
      <c r="M29" s="2"/>
      <c r="N29" s="2"/>
      <c r="O29" s="2"/>
      <c r="P29" s="2"/>
      <c r="Q29" s="1"/>
      <c r="R29" s="1"/>
      <c r="S29" s="1"/>
      <c r="T29" s="1"/>
    </row>
    <row r="30" spans="1:20" ht="18" customHeight="1">
      <c r="A30" s="2"/>
      <c r="B30" s="2"/>
      <c r="C30" s="2"/>
      <c r="D30" s="2"/>
      <c r="E30" s="2"/>
      <c r="F30" s="2"/>
      <c r="G30" s="2"/>
      <c r="H30" s="2"/>
      <c r="I30" s="2"/>
      <c r="J30" s="2"/>
      <c r="K30" s="2"/>
      <c r="L30" s="2"/>
      <c r="M30" s="2"/>
      <c r="N30" s="2"/>
      <c r="O30" s="2"/>
      <c r="P30" s="2"/>
      <c r="Q30" s="1"/>
      <c r="R30" s="1"/>
      <c r="S30" s="1"/>
      <c r="T30" s="1"/>
    </row>
    <row r="31" spans="1:20" ht="18" customHeight="1">
      <c r="A31" s="2"/>
      <c r="B31" s="2"/>
      <c r="C31" s="2"/>
      <c r="D31" s="2"/>
      <c r="E31" s="2"/>
      <c r="F31" s="2"/>
      <c r="G31" s="2"/>
      <c r="H31" s="2"/>
      <c r="I31" s="2"/>
      <c r="J31" s="2"/>
      <c r="K31" s="2"/>
      <c r="L31" s="2"/>
      <c r="M31" s="2"/>
      <c r="N31" s="2"/>
      <c r="O31" s="2"/>
      <c r="P31" s="2"/>
      <c r="Q31" s="1"/>
      <c r="R31" s="1"/>
      <c r="S31" s="1"/>
      <c r="T31" s="1"/>
    </row>
    <row r="32" spans="1:20" ht="18" customHeight="1">
      <c r="A32" s="2"/>
      <c r="B32" s="2"/>
      <c r="C32" s="2"/>
      <c r="D32" s="2"/>
      <c r="E32" s="2"/>
      <c r="F32" s="2"/>
      <c r="G32" s="2"/>
      <c r="H32" s="2"/>
      <c r="I32" s="2"/>
      <c r="J32" s="2"/>
      <c r="K32" s="2"/>
      <c r="L32" s="2"/>
      <c r="M32" s="2"/>
      <c r="N32" s="2"/>
      <c r="O32" s="2"/>
      <c r="P32" s="2"/>
      <c r="Q32" s="1"/>
      <c r="R32" s="1"/>
      <c r="S32" s="1"/>
      <c r="T32" s="1"/>
    </row>
    <row r="33" spans="1:20" ht="18" customHeight="1">
      <c r="A33" s="2"/>
      <c r="B33" s="2"/>
      <c r="C33" s="2"/>
      <c r="D33" s="2"/>
      <c r="E33" s="2"/>
      <c r="F33" s="2"/>
      <c r="G33" s="2"/>
      <c r="H33" s="2"/>
      <c r="I33" s="2"/>
      <c r="J33" s="2"/>
      <c r="K33" s="2"/>
      <c r="L33" s="2"/>
      <c r="M33" s="2"/>
      <c r="N33" s="2"/>
      <c r="O33" s="2"/>
      <c r="P33" s="2"/>
      <c r="Q33" s="1"/>
      <c r="R33" s="1"/>
      <c r="S33" s="1"/>
      <c r="T33" s="1"/>
    </row>
    <row r="34" spans="1:20" ht="18" customHeight="1">
      <c r="A34" s="2"/>
      <c r="B34" s="2"/>
      <c r="C34" s="2"/>
      <c r="D34" s="2"/>
      <c r="E34" s="2"/>
      <c r="F34" s="2"/>
      <c r="G34" s="2"/>
      <c r="H34" s="2"/>
      <c r="I34" s="2"/>
      <c r="J34" s="2"/>
      <c r="K34" s="2"/>
      <c r="L34" s="2"/>
      <c r="M34" s="2"/>
      <c r="N34" s="2"/>
      <c r="O34" s="2"/>
      <c r="P34" s="2"/>
      <c r="Q34" s="1"/>
      <c r="R34" s="1"/>
      <c r="S34" s="1"/>
      <c r="T34" s="1"/>
    </row>
    <row r="35" spans="1:20" ht="18" customHeight="1">
      <c r="A35" s="2"/>
      <c r="B35" s="2"/>
      <c r="C35" s="2"/>
      <c r="D35" s="2"/>
      <c r="E35" s="2"/>
      <c r="F35" s="2"/>
      <c r="G35" s="2"/>
      <c r="H35" s="2"/>
      <c r="I35" s="2"/>
      <c r="J35" s="2"/>
      <c r="K35" s="2"/>
      <c r="L35" s="2"/>
      <c r="M35" s="2"/>
      <c r="N35" s="2"/>
      <c r="O35" s="2"/>
      <c r="P35" s="2"/>
      <c r="Q35" s="1"/>
      <c r="R35" s="1"/>
      <c r="S35" s="1"/>
      <c r="T35" s="1"/>
    </row>
    <row r="36" spans="1:20" ht="18" customHeight="1">
      <c r="A36" s="2"/>
      <c r="B36" s="2"/>
      <c r="C36" s="2"/>
      <c r="D36" s="2"/>
      <c r="E36" s="2"/>
      <c r="F36" s="2"/>
      <c r="G36" s="2"/>
      <c r="H36" s="2"/>
      <c r="I36" s="2"/>
      <c r="J36" s="2"/>
      <c r="K36" s="2"/>
      <c r="L36" s="2"/>
      <c r="M36" s="2"/>
      <c r="N36" s="2"/>
      <c r="O36" s="2"/>
      <c r="P36" s="2"/>
      <c r="Q36" s="1"/>
      <c r="R36" s="1"/>
      <c r="S36" s="1"/>
      <c r="T36" s="1"/>
    </row>
    <row r="37" spans="1:20" ht="18" customHeight="1">
      <c r="A37" s="2"/>
      <c r="B37" s="2"/>
      <c r="C37" s="2"/>
      <c r="D37" s="2"/>
      <c r="E37" s="2"/>
      <c r="F37" s="2"/>
      <c r="G37" s="2"/>
      <c r="H37" s="2"/>
      <c r="I37" s="2"/>
      <c r="J37" s="2"/>
      <c r="K37" s="2"/>
      <c r="L37" s="2"/>
      <c r="M37" s="2"/>
      <c r="N37" s="2"/>
      <c r="O37" s="2"/>
      <c r="P37" s="2"/>
      <c r="Q37" s="1"/>
      <c r="R37" s="1"/>
      <c r="S37" s="1"/>
      <c r="T37" s="1"/>
    </row>
    <row r="38" spans="1:20" s="31" customFormat="1" ht="18" customHeight="1">
      <c r="A38" s="29"/>
      <c r="B38" s="29"/>
      <c r="C38" s="29"/>
      <c r="D38" s="29"/>
      <c r="E38" s="29"/>
      <c r="F38" s="29"/>
      <c r="G38" s="29"/>
      <c r="H38" s="29"/>
      <c r="I38" s="29"/>
      <c r="J38" s="29"/>
      <c r="K38" s="29"/>
      <c r="L38" s="29"/>
      <c r="M38" s="29"/>
      <c r="N38" s="29"/>
      <c r="O38" s="29"/>
      <c r="P38" s="29"/>
      <c r="Q38" s="30"/>
      <c r="R38" s="30"/>
      <c r="S38" s="30"/>
      <c r="T38" s="30"/>
    </row>
    <row r="39" spans="1:20" s="31" customFormat="1" ht="18" customHeight="1">
      <c r="A39" s="30"/>
      <c r="B39" s="30"/>
      <c r="C39" s="30"/>
      <c r="D39" s="30"/>
      <c r="E39" s="30"/>
      <c r="F39" s="30"/>
      <c r="G39" s="30"/>
      <c r="H39" s="30"/>
      <c r="I39" s="30"/>
      <c r="J39" s="30"/>
      <c r="K39" s="30"/>
      <c r="L39" s="30"/>
      <c r="M39" s="30"/>
      <c r="N39" s="30"/>
      <c r="O39" s="30"/>
      <c r="P39" s="30"/>
      <c r="Q39" s="30"/>
      <c r="R39" s="30"/>
      <c r="S39" s="30"/>
      <c r="T39" s="30"/>
    </row>
    <row r="40" spans="1:20" ht="18" customHeight="1">
      <c r="A40" s="1"/>
      <c r="B40" s="1"/>
      <c r="C40" s="1"/>
      <c r="D40" s="1"/>
      <c r="E40" s="1"/>
      <c r="F40" s="1"/>
      <c r="G40" s="1"/>
      <c r="H40" s="1"/>
      <c r="I40" s="1"/>
      <c r="J40" s="1"/>
      <c r="K40" s="1"/>
      <c r="L40" s="1"/>
      <c r="M40" s="1"/>
      <c r="N40" s="1"/>
      <c r="O40" s="1"/>
      <c r="P40" s="1"/>
      <c r="Q40" s="1"/>
      <c r="R40" s="1"/>
      <c r="S40" s="1"/>
      <c r="T40" s="1"/>
    </row>
    <row r="41" spans="1:20" ht="18" customHeight="1">
      <c r="A41" s="1"/>
      <c r="B41" s="1"/>
      <c r="C41" s="1"/>
      <c r="D41" s="1"/>
      <c r="E41" s="1"/>
      <c r="F41" s="1"/>
      <c r="G41" s="1"/>
      <c r="H41" s="1"/>
      <c r="I41" s="1"/>
      <c r="J41" s="1"/>
      <c r="K41" s="1"/>
      <c r="L41" s="1"/>
      <c r="M41" s="1"/>
      <c r="N41" s="1"/>
      <c r="O41" s="1"/>
      <c r="P41" s="1"/>
      <c r="Q41" s="1"/>
      <c r="R41" s="1"/>
      <c r="S41" s="1"/>
      <c r="T41" s="1"/>
    </row>
    <row r="42" spans="1:20" ht="18" customHeight="1">
      <c r="A42" s="1"/>
      <c r="B42" s="1"/>
      <c r="C42" s="1"/>
      <c r="D42" s="1"/>
      <c r="E42" s="1"/>
      <c r="F42" s="1"/>
      <c r="G42" s="1"/>
      <c r="H42" s="1"/>
      <c r="I42" s="1"/>
      <c r="J42" s="1"/>
      <c r="K42" s="1"/>
      <c r="L42" s="1"/>
      <c r="M42" s="1"/>
      <c r="N42" s="1"/>
      <c r="O42" s="1"/>
      <c r="P42" s="1"/>
      <c r="Q42" s="1"/>
      <c r="R42" s="1"/>
      <c r="S42" s="1"/>
      <c r="T42" s="1"/>
    </row>
    <row r="43" spans="1:20" ht="18" customHeight="1">
      <c r="A43" s="1"/>
      <c r="B43" s="1"/>
      <c r="C43" s="1"/>
      <c r="D43" s="1"/>
      <c r="E43" s="1"/>
      <c r="F43" s="1"/>
      <c r="G43" s="1"/>
      <c r="H43" s="1"/>
      <c r="I43" s="1"/>
      <c r="J43" s="1"/>
      <c r="K43" s="1"/>
      <c r="L43" s="1"/>
      <c r="M43" s="1"/>
      <c r="N43" s="1"/>
      <c r="O43" s="1"/>
      <c r="P43" s="1"/>
      <c r="Q43" s="1"/>
      <c r="R43" s="1"/>
      <c r="S43" s="1"/>
      <c r="T43" s="1"/>
    </row>
    <row r="44" spans="1:20" ht="18" customHeight="1">
      <c r="A44" s="1"/>
      <c r="B44" s="1"/>
      <c r="C44" s="1"/>
      <c r="D44" s="1"/>
      <c r="E44" s="1"/>
      <c r="F44" s="1"/>
      <c r="G44" s="1"/>
      <c r="H44" s="1"/>
      <c r="I44" s="1"/>
      <c r="J44" s="1"/>
      <c r="K44" s="1"/>
      <c r="L44" s="1"/>
      <c r="M44" s="1"/>
      <c r="N44" s="1"/>
      <c r="O44" s="1"/>
      <c r="P44" s="1"/>
      <c r="Q44" s="1"/>
      <c r="R44" s="1"/>
      <c r="S44" s="1"/>
      <c r="T44" s="1"/>
    </row>
    <row r="45" spans="1:20" ht="18" customHeight="1">
      <c r="A45" s="1"/>
      <c r="B45" s="1"/>
      <c r="C45" s="1"/>
      <c r="D45" s="1"/>
      <c r="E45" s="1"/>
      <c r="F45" s="1"/>
      <c r="G45" s="1"/>
      <c r="H45" s="1"/>
      <c r="I45" s="1"/>
      <c r="J45" s="1"/>
      <c r="K45" s="1"/>
      <c r="L45" s="1"/>
      <c r="M45" s="1"/>
      <c r="N45" s="1"/>
      <c r="O45" s="1"/>
      <c r="P45" s="1"/>
      <c r="Q45" s="1"/>
      <c r="R45" s="1"/>
      <c r="S45" s="1"/>
      <c r="T45" s="1"/>
    </row>
    <row r="46" spans="1:20" ht="18" customHeight="1">
      <c r="A46" s="1"/>
      <c r="B46" s="1"/>
      <c r="C46" s="1"/>
      <c r="D46" s="1"/>
      <c r="E46" s="1"/>
      <c r="F46" s="1"/>
      <c r="G46" s="1"/>
      <c r="H46" s="1"/>
      <c r="I46" s="1"/>
      <c r="J46" s="1"/>
      <c r="K46" s="1"/>
      <c r="L46" s="1"/>
      <c r="M46" s="1"/>
      <c r="N46" s="1"/>
      <c r="O46" s="1"/>
      <c r="P46" s="1"/>
      <c r="Q46" s="1"/>
      <c r="R46" s="1"/>
      <c r="S46" s="1"/>
      <c r="T46" s="1"/>
    </row>
    <row r="47" spans="1:20" ht="18" customHeight="1">
      <c r="A47" s="1"/>
      <c r="B47" s="1"/>
      <c r="C47" s="1"/>
      <c r="D47" s="1"/>
      <c r="E47" s="1"/>
      <c r="F47" s="1"/>
      <c r="G47" s="1"/>
      <c r="H47" s="1"/>
      <c r="I47" s="1"/>
      <c r="J47" s="1"/>
      <c r="K47" s="1"/>
      <c r="L47" s="1"/>
      <c r="M47" s="1"/>
      <c r="N47" s="1"/>
      <c r="O47" s="1"/>
      <c r="P47" s="1"/>
      <c r="Q47" s="1"/>
      <c r="R47" s="1"/>
      <c r="S47" s="1"/>
      <c r="T47" s="1"/>
    </row>
    <row r="48" spans="1:20" ht="18" customHeight="1">
      <c r="A48" s="1"/>
      <c r="B48" s="1"/>
      <c r="C48" s="1"/>
      <c r="D48" s="1"/>
      <c r="E48" s="1"/>
      <c r="F48" s="1"/>
      <c r="G48" s="1"/>
      <c r="H48" s="1"/>
      <c r="I48" s="1"/>
      <c r="J48" s="1"/>
      <c r="K48" s="1"/>
      <c r="L48" s="1"/>
      <c r="M48" s="1"/>
      <c r="N48" s="1"/>
      <c r="O48" s="1"/>
      <c r="P48" s="1"/>
      <c r="Q48" s="1"/>
      <c r="R48" s="1"/>
      <c r="S48" s="1"/>
      <c r="T48" s="1"/>
    </row>
    <row r="49" spans="1:20" ht="18" customHeight="1">
      <c r="A49" s="1"/>
      <c r="B49" s="1"/>
      <c r="C49" s="1"/>
      <c r="D49" s="1"/>
      <c r="E49" s="1"/>
      <c r="F49" s="1"/>
      <c r="G49" s="1"/>
      <c r="H49" s="1"/>
      <c r="I49" s="1"/>
      <c r="J49" s="1"/>
      <c r="K49" s="1"/>
      <c r="L49" s="1"/>
      <c r="M49" s="1"/>
      <c r="N49" s="1"/>
      <c r="O49" s="1"/>
      <c r="P49" s="1"/>
      <c r="Q49" s="1"/>
      <c r="R49" s="1"/>
      <c r="S49" s="1"/>
      <c r="T49" s="1"/>
    </row>
    <row r="50" spans="1:20" ht="18" customHeight="1">
      <c r="A50" s="1"/>
      <c r="B50" s="1"/>
      <c r="C50" s="1"/>
      <c r="D50" s="1"/>
      <c r="E50" s="1"/>
      <c r="F50" s="1"/>
      <c r="G50" s="1"/>
      <c r="H50" s="1"/>
      <c r="I50" s="1"/>
      <c r="J50" s="1"/>
      <c r="K50" s="1"/>
      <c r="L50" s="1"/>
      <c r="M50" s="1"/>
      <c r="N50" s="1"/>
      <c r="O50" s="1"/>
      <c r="P50" s="1"/>
      <c r="Q50" s="1"/>
      <c r="R50" s="1"/>
      <c r="S50" s="1"/>
      <c r="T50" s="1"/>
    </row>
  </sheetData>
  <sheetProtection password="CD9A" sheet="1" objects="1" scenarios="1"/>
  <printOptions gridLines="1"/>
  <pageMargins left="0.5" right="0.25" top="0.75" bottom="1" header="0.5" footer="0.5"/>
  <pageSetup fitToHeight="1" fitToWidth="1" horizontalDpi="600" verticalDpi="600" orientation="landscape" scale="65" r:id="rId2"/>
  <headerFooter alignWithMargins="0">
    <oddHeader>&amp;LDA029 4X-20X MULTIFUNCTION TARGET&amp;CRONCHI RULING ACCURACY ANALYSIS&amp;RRELEASE DATED 3-10-2003</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 Levy Autograph,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David Metzger</cp:lastModifiedBy>
  <cp:lastPrinted>2003-03-26T14:27:27Z</cp:lastPrinted>
  <dcterms:created xsi:type="dcterms:W3CDTF">2003-03-10T15:10:26Z</dcterms:created>
  <dcterms:modified xsi:type="dcterms:W3CDTF">2003-03-26T14:27:53Z</dcterms:modified>
  <cp:category/>
  <cp:version/>
  <cp:contentType/>
  <cp:contentStatus/>
</cp:coreProperties>
</file>