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ivarbr_oslomet_no/Documents/Finans/UiO 2020/"/>
    </mc:Choice>
  </mc:AlternateContent>
  <xr:revisionPtr revIDLastSave="0" documentId="8_{9A575CF5-38B4-4899-AD3D-E55D9F30F4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pgav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C57" i="1"/>
  <c r="F57" i="1"/>
  <c r="H57" i="1" s="1"/>
  <c r="G56" i="1"/>
  <c r="H56" i="1" s="1"/>
  <c r="F56" i="1"/>
  <c r="B48" i="1"/>
  <c r="D47" i="1"/>
  <c r="E47" i="1"/>
  <c r="F47" i="1"/>
  <c r="G47" i="1"/>
  <c r="C47" i="1"/>
  <c r="B34" i="1"/>
  <c r="B37" i="1"/>
  <c r="B30" i="1"/>
  <c r="B5" i="1"/>
  <c r="F10" i="1" s="1"/>
  <c r="E10" i="1"/>
  <c r="C10" i="1"/>
  <c r="B49" i="1"/>
  <c r="C3" i="1"/>
  <c r="D9" i="1" s="1"/>
  <c r="D3" i="1"/>
  <c r="E9" i="1"/>
  <c r="E11" i="1" s="1"/>
  <c r="E3" i="1"/>
  <c r="F9" i="1" s="1"/>
  <c r="F3" i="1"/>
  <c r="G9" i="1"/>
  <c r="G13" i="1"/>
  <c r="C9" i="1"/>
  <c r="B13" i="1"/>
  <c r="B15" i="1"/>
  <c r="D13" i="1" l="1"/>
  <c r="F11" i="1"/>
  <c r="F13" i="1"/>
  <c r="E13" i="1"/>
  <c r="E15" i="1" s="1"/>
  <c r="C13" i="1"/>
  <c r="D10" i="1"/>
  <c r="D11" i="1" s="1"/>
  <c r="D15" i="1" s="1"/>
  <c r="C11" i="1"/>
  <c r="C15" i="1" s="1"/>
  <c r="G10" i="1"/>
  <c r="G11" i="1" s="1"/>
  <c r="G15" i="1" s="1"/>
  <c r="B17" i="1" l="1"/>
  <c r="B29" i="1" s="1"/>
  <c r="B31" i="1" s="1"/>
  <c r="B33" i="1" s="1"/>
  <c r="B35" i="1" s="1"/>
  <c r="B39" i="1" s="1"/>
  <c r="F15" i="1"/>
  <c r="B18" i="1"/>
  <c r="D44" i="1" l="1"/>
  <c r="F45" i="1"/>
  <c r="E44" i="1"/>
  <c r="G44" i="1"/>
  <c r="G46" i="1" s="1"/>
  <c r="G49" i="1" s="1"/>
  <c r="F44" i="1"/>
  <c r="F46" i="1" s="1"/>
  <c r="F49" i="1" s="1"/>
  <c r="C45" i="1"/>
  <c r="E45" i="1"/>
  <c r="C44" i="1"/>
  <c r="C46" i="1" s="1"/>
  <c r="C49" i="1" s="1"/>
  <c r="D45" i="1"/>
  <c r="G45" i="1"/>
  <c r="E46" i="1" l="1"/>
  <c r="E49" i="1" s="1"/>
  <c r="D46" i="1"/>
  <c r="D49" i="1" s="1"/>
  <c r="B51" i="1" s="1"/>
</calcChain>
</file>

<file path=xl/sharedStrings.xml><?xml version="1.0" encoding="utf-8"?>
<sst xmlns="http://schemas.openxmlformats.org/spreadsheetml/2006/main" count="46" uniqueCount="32">
  <si>
    <t>År</t>
  </si>
  <si>
    <t>Dekningsbidrag</t>
  </si>
  <si>
    <t>Faste kostnader</t>
  </si>
  <si>
    <t>Arbeidskapital</t>
  </si>
  <si>
    <t>Omsetning</t>
  </si>
  <si>
    <t>Anleggsmidler</t>
  </si>
  <si>
    <t>NPV</t>
  </si>
  <si>
    <t>Variable kostnader</t>
  </si>
  <si>
    <t>Salgsvolum</t>
  </si>
  <si>
    <t>Salgspris</t>
  </si>
  <si>
    <t>Kontantstrøm</t>
  </si>
  <si>
    <t>Internrente</t>
  </si>
  <si>
    <t>Annuitet</t>
  </si>
  <si>
    <t>Dekningsgrad</t>
  </si>
  <si>
    <t>Ann faktor</t>
  </si>
  <si>
    <t>Variabel enhetskostnad</t>
  </si>
  <si>
    <t>DB pr. enhet</t>
  </si>
  <si>
    <t>Nødvendig kontantstrøm</t>
  </si>
  <si>
    <t>Antall enheter</t>
  </si>
  <si>
    <t>X</t>
  </si>
  <si>
    <t>Y</t>
  </si>
  <si>
    <t>Laveste pris målsøking</t>
  </si>
  <si>
    <t>Pass på ved målsøking at man ikke bruker</t>
  </si>
  <si>
    <t>opplysningen om dekningsgrad, men bruker</t>
  </si>
  <si>
    <t>variabel enhetskostnader direkte. Når prisen</t>
  </si>
  <si>
    <t>NPV fra a)</t>
  </si>
  <si>
    <t>Nødvendig NPV CF år 1 - 5</t>
  </si>
  <si>
    <t>Kan også løses med målsøking som også gir full uttelling</t>
  </si>
  <si>
    <t>Når det er en engangsinvestering foretrekkes X pga. høyest nåverdi.</t>
  </si>
  <si>
    <t>Dersom det er en investeringskjede, foretrekkes Y pga. høyest nåverdiannuitet</t>
  </si>
  <si>
    <t>Kontroll (ikke del av oppgaven)</t>
  </si>
  <si>
    <t>reduseres, er ikke lenger dekningsgraden 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</si>
</sst>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_ ;[Red]\-#,##0.00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0" fontId="0" fillId="0" borderId="0" xfId="0" applyFill="1" applyBorder="1"/>
    <xf numFmtId="3" fontId="0" fillId="0" borderId="1" xfId="0" applyNumberFormat="1" applyBorder="1"/>
    <xf numFmtId="164" fontId="0" fillId="0" borderId="1" xfId="1" applyNumberFormat="1" applyFont="1" applyBorder="1"/>
    <xf numFmtId="0" fontId="0" fillId="3" borderId="1" xfId="0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43" fontId="0" fillId="0" borderId="0" xfId="1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6" borderId="0" xfId="0" applyFont="1" applyFill="1"/>
    <xf numFmtId="164" fontId="2" fillId="6" borderId="0" xfId="0" applyNumberFormat="1" applyFont="1" applyFill="1"/>
    <xf numFmtId="10" fontId="2" fillId="6" borderId="0" xfId="0" applyNumberFormat="1" applyFont="1" applyFill="1"/>
    <xf numFmtId="1" fontId="0" fillId="0" borderId="0" xfId="0" applyNumberFormat="1"/>
    <xf numFmtId="0" fontId="0" fillId="4" borderId="0" xfId="0" applyFill="1" applyBorder="1"/>
    <xf numFmtId="0" fontId="2" fillId="4" borderId="1" xfId="0" applyFont="1" applyFill="1" applyBorder="1" applyAlignment="1">
      <alignment horizontal="center"/>
    </xf>
    <xf numFmtId="165" fontId="0" fillId="0" borderId="0" xfId="1" applyNumberFormat="1" applyFont="1" applyAlignment="1"/>
    <xf numFmtId="0" fontId="0" fillId="0" borderId="1" xfId="0" applyFill="1" applyBorder="1"/>
    <xf numFmtId="0" fontId="0" fillId="8" borderId="0" xfId="0" applyFill="1" applyBorder="1"/>
    <xf numFmtId="164" fontId="0" fillId="8" borderId="0" xfId="1" applyNumberFormat="1" applyFont="1" applyFill="1" applyBorder="1"/>
    <xf numFmtId="0" fontId="0" fillId="4" borderId="2" xfId="0" applyFill="1" applyBorder="1"/>
    <xf numFmtId="164" fontId="0" fillId="4" borderId="2" xfId="1" applyNumberFormat="1" applyFont="1" applyFill="1" applyBorder="1"/>
    <xf numFmtId="0" fontId="0" fillId="4" borderId="0" xfId="0" applyFill="1" applyAlignment="1">
      <alignment horizontal="center"/>
    </xf>
    <xf numFmtId="0" fontId="2" fillId="4" borderId="0" xfId="0" applyFont="1" applyFill="1"/>
    <xf numFmtId="164" fontId="0" fillId="4" borderId="0" xfId="0" applyNumberFormat="1" applyFill="1"/>
    <xf numFmtId="43" fontId="0" fillId="5" borderId="0" xfId="1" applyNumberFormat="1" applyFont="1" applyFill="1"/>
    <xf numFmtId="0" fontId="2" fillId="5" borderId="0" xfId="0" applyFont="1" applyFill="1" applyBorder="1"/>
    <xf numFmtId="164" fontId="2" fillId="5" borderId="0" xfId="1" applyNumberFormat="1" applyFont="1" applyFill="1"/>
    <xf numFmtId="164" fontId="0" fillId="0" borderId="0" xfId="1" applyNumberFormat="1" applyFont="1" applyFill="1"/>
    <xf numFmtId="0" fontId="2" fillId="9" borderId="0" xfId="0" applyFont="1" applyFill="1" applyBorder="1"/>
    <xf numFmtId="164" fontId="2" fillId="9" borderId="0" xfId="1" applyNumberFormat="1" applyFont="1" applyFill="1"/>
    <xf numFmtId="164" fontId="0" fillId="9" borderId="0" xfId="1" applyNumberFormat="1" applyFont="1" applyFill="1"/>
    <xf numFmtId="0" fontId="0" fillId="7" borderId="2" xfId="0" applyFill="1" applyBorder="1"/>
    <xf numFmtId="164" fontId="0" fillId="7" borderId="2" xfId="1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0" fillId="3" borderId="0" xfId="0" applyFill="1"/>
    <xf numFmtId="164" fontId="2" fillId="4" borderId="0" xfId="1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>
      <selection activeCell="E26" sqref="E26"/>
    </sheetView>
  </sheetViews>
  <sheetFormatPr baseColWidth="10" defaultColWidth="9.140625" defaultRowHeight="15" x14ac:dyDescent="0.25"/>
  <cols>
    <col min="1" max="1" width="25" bestFit="1" customWidth="1"/>
    <col min="2" max="2" width="13.5703125" bestFit="1" customWidth="1"/>
    <col min="3" max="3" width="11.42578125" bestFit="1" customWidth="1"/>
    <col min="4" max="5" width="10.28515625" bestFit="1" customWidth="1"/>
    <col min="6" max="6" width="11.28515625" bestFit="1" customWidth="1"/>
    <col min="7" max="7" width="10.28515625" bestFit="1" customWidth="1"/>
    <col min="9" max="9" width="14.85546875" bestFit="1" customWidth="1"/>
    <col min="11" max="15" width="10.28515625" bestFit="1" customWidth="1"/>
  </cols>
  <sheetData>
    <row r="1" spans="1:7" x14ac:dyDescent="0.25">
      <c r="A1" s="10" t="s">
        <v>0</v>
      </c>
      <c r="B1" s="11">
        <v>1</v>
      </c>
      <c r="C1" s="11">
        <v>2</v>
      </c>
      <c r="D1" s="11">
        <v>3</v>
      </c>
      <c r="E1" s="11">
        <v>4</v>
      </c>
      <c r="F1" s="11">
        <v>5</v>
      </c>
    </row>
    <row r="2" spans="1:7" x14ac:dyDescent="0.25">
      <c r="A2" t="s">
        <v>8</v>
      </c>
      <c r="B2" s="1">
        <v>2000</v>
      </c>
      <c r="C2" s="1">
        <v>2200</v>
      </c>
      <c r="D2" s="1">
        <v>2300</v>
      </c>
      <c r="E2" s="1">
        <v>2300</v>
      </c>
      <c r="F2" s="1">
        <v>2000</v>
      </c>
    </row>
    <row r="3" spans="1:7" x14ac:dyDescent="0.25">
      <c r="A3" t="s">
        <v>9</v>
      </c>
      <c r="B3" s="1">
        <v>2200</v>
      </c>
      <c r="C3">
        <f>$B$3</f>
        <v>2200</v>
      </c>
      <c r="D3">
        <f t="shared" ref="D3:F3" si="0">$B$3</f>
        <v>2200</v>
      </c>
      <c r="E3">
        <f t="shared" si="0"/>
        <v>2200</v>
      </c>
      <c r="F3">
        <f t="shared" si="0"/>
        <v>2200</v>
      </c>
    </row>
    <row r="4" spans="1:7" x14ac:dyDescent="0.25">
      <c r="A4" t="s">
        <v>13</v>
      </c>
      <c r="B4" s="2">
        <v>0.6</v>
      </c>
      <c r="C4" s="2">
        <v>0.6</v>
      </c>
      <c r="D4" s="2">
        <v>0.6</v>
      </c>
      <c r="E4" s="2">
        <v>0.6</v>
      </c>
      <c r="F4" s="2">
        <v>0.6</v>
      </c>
    </row>
    <row r="5" spans="1:7" x14ac:dyDescent="0.25">
      <c r="A5" t="s">
        <v>15</v>
      </c>
      <c r="B5">
        <f>2200*(1-B4)</f>
        <v>880</v>
      </c>
    </row>
    <row r="6" spans="1:7" x14ac:dyDescent="0.25">
      <c r="A6" t="s">
        <v>3</v>
      </c>
      <c r="B6" s="2">
        <v>0.2</v>
      </c>
    </row>
    <row r="8" spans="1:7" x14ac:dyDescent="0.25">
      <c r="A8" s="13" t="s">
        <v>0</v>
      </c>
      <c r="B8" s="14">
        <v>0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</row>
    <row r="9" spans="1:7" x14ac:dyDescent="0.25">
      <c r="A9" t="s">
        <v>4</v>
      </c>
      <c r="C9" s="3">
        <f>B2*B3</f>
        <v>4400000</v>
      </c>
      <c r="D9" s="3">
        <f t="shared" ref="D9:G9" si="1">C2*C3</f>
        <v>4840000</v>
      </c>
      <c r="E9" s="3">
        <f t="shared" si="1"/>
        <v>5060000</v>
      </c>
      <c r="F9" s="3">
        <f t="shared" si="1"/>
        <v>5060000</v>
      </c>
      <c r="G9" s="3">
        <f t="shared" si="1"/>
        <v>4400000</v>
      </c>
    </row>
    <row r="10" spans="1:7" x14ac:dyDescent="0.25">
      <c r="A10" s="5" t="s">
        <v>7</v>
      </c>
      <c r="B10" s="5"/>
      <c r="C10" s="8">
        <f>-$B$5*B2</f>
        <v>-1760000</v>
      </c>
      <c r="D10" s="8">
        <f>-$B$5*C2</f>
        <v>-1936000</v>
      </c>
      <c r="E10" s="8">
        <f>-$B$5*D2</f>
        <v>-2024000</v>
      </c>
      <c r="F10" s="8">
        <f t="shared" ref="F10:G10" si="2">-$B$5*E2</f>
        <v>-2024000</v>
      </c>
      <c r="G10" s="8">
        <f t="shared" si="2"/>
        <v>-1760000</v>
      </c>
    </row>
    <row r="11" spans="1:7" x14ac:dyDescent="0.25">
      <c r="A11" s="6" t="s">
        <v>1</v>
      </c>
      <c r="C11" s="3">
        <f>SUM(C9:C10)</f>
        <v>2640000</v>
      </c>
      <c r="D11" s="3">
        <f t="shared" ref="D11:G11" si="3">SUM(D9:D10)</f>
        <v>2904000</v>
      </c>
      <c r="E11" s="3">
        <f t="shared" si="3"/>
        <v>3036000</v>
      </c>
      <c r="F11" s="3">
        <f t="shared" si="3"/>
        <v>3036000</v>
      </c>
      <c r="G11" s="3">
        <f t="shared" si="3"/>
        <v>2640000</v>
      </c>
    </row>
    <row r="12" spans="1:7" x14ac:dyDescent="0.25">
      <c r="A12" t="s">
        <v>2</v>
      </c>
      <c r="C12" s="1">
        <v>-800000</v>
      </c>
      <c r="D12" s="1">
        <v>-800000</v>
      </c>
      <c r="E12" s="1">
        <v>-800000</v>
      </c>
      <c r="F12" s="1">
        <v>-800000</v>
      </c>
      <c r="G12" s="1">
        <v>-800000</v>
      </c>
    </row>
    <row r="13" spans="1:7" x14ac:dyDescent="0.25">
      <c r="A13" t="s">
        <v>3</v>
      </c>
      <c r="B13" s="4">
        <f>$B$6*(B9-C9)</f>
        <v>-880000</v>
      </c>
      <c r="C13" s="4">
        <f t="shared" ref="C13:G13" si="4">$B$6*(C9-D9)</f>
        <v>-88000</v>
      </c>
      <c r="D13" s="4">
        <f t="shared" si="4"/>
        <v>-44000</v>
      </c>
      <c r="E13" s="4">
        <f t="shared" si="4"/>
        <v>0</v>
      </c>
      <c r="F13" s="4">
        <f t="shared" si="4"/>
        <v>132000</v>
      </c>
      <c r="G13" s="4">
        <f t="shared" si="4"/>
        <v>880000</v>
      </c>
    </row>
    <row r="14" spans="1:7" x14ac:dyDescent="0.25">
      <c r="A14" s="5" t="s">
        <v>5</v>
      </c>
      <c r="B14" s="7">
        <v>-7000000</v>
      </c>
      <c r="C14" s="5"/>
      <c r="D14" s="5"/>
      <c r="E14" s="5"/>
      <c r="F14" s="5"/>
      <c r="G14" s="7"/>
    </row>
    <row r="15" spans="1:7" x14ac:dyDescent="0.25">
      <c r="A15" s="37" t="s">
        <v>10</v>
      </c>
      <c r="B15" s="38">
        <f>SUM(B9:B14)</f>
        <v>-7880000</v>
      </c>
      <c r="C15" s="38">
        <f>SUM(C11:C14)</f>
        <v>1752000</v>
      </c>
      <c r="D15" s="38">
        <f t="shared" ref="D15:G15" si="5">SUM(D11:D14)</f>
        <v>2060000</v>
      </c>
      <c r="E15" s="38">
        <f t="shared" si="5"/>
        <v>2236000</v>
      </c>
      <c r="F15" s="38">
        <f t="shared" si="5"/>
        <v>2368000</v>
      </c>
      <c r="G15" s="38">
        <f t="shared" si="5"/>
        <v>2720000</v>
      </c>
    </row>
    <row r="16" spans="1:7" x14ac:dyDescent="0.25">
      <c r="A16" s="6"/>
      <c r="B16" s="33"/>
      <c r="C16" s="33"/>
      <c r="D16" s="33"/>
      <c r="E16" s="33"/>
      <c r="F16" s="33"/>
      <c r="G16" s="33"/>
    </row>
    <row r="17" spans="1:7" x14ac:dyDescent="0.25">
      <c r="A17" s="15" t="s">
        <v>6</v>
      </c>
      <c r="B17" s="16">
        <f>NPV(10%,C15:G15)+B15</f>
        <v>401428.36741156317</v>
      </c>
      <c r="C17" s="33"/>
      <c r="D17" s="33"/>
      <c r="E17" s="33"/>
      <c r="F17" s="33"/>
      <c r="G17" s="33"/>
    </row>
    <row r="18" spans="1:7" x14ac:dyDescent="0.25">
      <c r="A18" s="15" t="s">
        <v>11</v>
      </c>
      <c r="B18" s="17">
        <f>IRR(B15:G15)</f>
        <v>0.11839218925865902</v>
      </c>
      <c r="C18" s="33"/>
      <c r="D18" s="33"/>
      <c r="E18" s="33"/>
      <c r="F18" s="33"/>
      <c r="G18" s="33"/>
    </row>
    <row r="19" spans="1:7" x14ac:dyDescent="0.25">
      <c r="A19" s="6"/>
      <c r="B19" s="33"/>
      <c r="C19" s="33"/>
      <c r="D19" s="33"/>
      <c r="E19" s="33"/>
      <c r="F19" s="33"/>
      <c r="G19" s="33"/>
    </row>
    <row r="20" spans="1:7" x14ac:dyDescent="0.25">
      <c r="A20" s="6"/>
      <c r="B20" s="33"/>
      <c r="C20" s="33"/>
      <c r="D20" s="33"/>
      <c r="E20" s="33"/>
      <c r="F20" s="33"/>
      <c r="G20" s="33"/>
    </row>
    <row r="21" spans="1:7" x14ac:dyDescent="0.25">
      <c r="A21" s="34" t="s">
        <v>21</v>
      </c>
      <c r="B21" s="44">
        <v>2150</v>
      </c>
      <c r="C21" s="36"/>
      <c r="D21" s="33"/>
      <c r="E21" s="33"/>
      <c r="F21" s="33"/>
      <c r="G21" s="33"/>
    </row>
    <row r="22" spans="1:7" x14ac:dyDescent="0.25">
      <c r="A22" s="34"/>
      <c r="B22" s="35"/>
      <c r="C22" s="36"/>
      <c r="D22" s="33"/>
      <c r="E22" s="33"/>
      <c r="F22" s="33"/>
      <c r="G22" s="33"/>
    </row>
    <row r="23" spans="1:7" x14ac:dyDescent="0.25">
      <c r="A23" s="34" t="s">
        <v>22</v>
      </c>
      <c r="B23" s="35"/>
      <c r="C23" s="36"/>
      <c r="D23" s="33"/>
      <c r="E23" s="33"/>
      <c r="F23" s="33"/>
      <c r="G23" s="33"/>
    </row>
    <row r="24" spans="1:7" x14ac:dyDescent="0.25">
      <c r="A24" s="34" t="s">
        <v>23</v>
      </c>
      <c r="B24" s="35"/>
      <c r="C24" s="36"/>
      <c r="D24" s="33"/>
      <c r="E24" s="33"/>
      <c r="F24" s="33"/>
      <c r="G24" s="33"/>
    </row>
    <row r="25" spans="1:7" x14ac:dyDescent="0.25">
      <c r="A25" s="34" t="s">
        <v>24</v>
      </c>
      <c r="B25" s="35"/>
      <c r="C25" s="36"/>
      <c r="D25" s="33"/>
      <c r="E25" s="33"/>
      <c r="F25" s="33"/>
      <c r="G25" s="33"/>
    </row>
    <row r="26" spans="1:7" x14ac:dyDescent="0.25">
      <c r="A26" s="34" t="s">
        <v>31</v>
      </c>
      <c r="B26" s="35"/>
      <c r="C26" s="36"/>
      <c r="D26" s="33"/>
      <c r="E26" s="33"/>
      <c r="F26" s="33"/>
      <c r="G26" s="33"/>
    </row>
    <row r="29" spans="1:7" x14ac:dyDescent="0.25">
      <c r="A29" t="s">
        <v>25</v>
      </c>
      <c r="B29" s="3">
        <f>B17</f>
        <v>401428.36741156317</v>
      </c>
    </row>
    <row r="30" spans="1:7" x14ac:dyDescent="0.25">
      <c r="A30" s="5" t="s">
        <v>5</v>
      </c>
      <c r="B30" s="7">
        <f>-B14</f>
        <v>7000000</v>
      </c>
    </row>
    <row r="31" spans="1:7" x14ac:dyDescent="0.25">
      <c r="A31" s="19" t="s">
        <v>26</v>
      </c>
      <c r="B31" s="29">
        <f>SUM(B29:B30)</f>
        <v>7401428.3674115632</v>
      </c>
    </row>
    <row r="32" spans="1:7" x14ac:dyDescent="0.25">
      <c r="A32" s="6"/>
      <c r="B32" s="4"/>
    </row>
    <row r="33" spans="1:7" x14ac:dyDescent="0.25">
      <c r="A33" s="6" t="s">
        <v>12</v>
      </c>
      <c r="B33" s="3">
        <f>-PMT(10%,G8,B31)</f>
        <v>1952478.1576059358</v>
      </c>
    </row>
    <row r="34" spans="1:7" x14ac:dyDescent="0.25">
      <c r="A34" s="22" t="s">
        <v>2</v>
      </c>
      <c r="B34" s="8">
        <f>-C12</f>
        <v>800000</v>
      </c>
    </row>
    <row r="35" spans="1:7" x14ac:dyDescent="0.25">
      <c r="A35" s="23" t="s">
        <v>17</v>
      </c>
      <c r="B35" s="24">
        <f>SUM(B33:B34)</f>
        <v>2752478.1576059358</v>
      </c>
    </row>
    <row r="36" spans="1:7" x14ac:dyDescent="0.25">
      <c r="A36" s="6"/>
      <c r="B36" s="3"/>
    </row>
    <row r="37" spans="1:7" x14ac:dyDescent="0.25">
      <c r="A37" s="6" t="s">
        <v>16</v>
      </c>
      <c r="B37" s="3">
        <f>2200*B4</f>
        <v>1320</v>
      </c>
    </row>
    <row r="38" spans="1:7" x14ac:dyDescent="0.25">
      <c r="A38" s="6"/>
      <c r="B38" s="3"/>
    </row>
    <row r="39" spans="1:7" x14ac:dyDescent="0.25">
      <c r="A39" s="31" t="s">
        <v>18</v>
      </c>
      <c r="B39" s="32">
        <f>B35/B37</f>
        <v>2085.2107254590424</v>
      </c>
    </row>
    <row r="40" spans="1:7" x14ac:dyDescent="0.25">
      <c r="A40" s="6"/>
      <c r="B40" s="3"/>
    </row>
    <row r="41" spans="1:7" x14ac:dyDescent="0.25">
      <c r="A41" s="28" t="s">
        <v>30</v>
      </c>
      <c r="B41" s="28"/>
      <c r="C41" s="28"/>
      <c r="D41" s="28"/>
      <c r="E41" s="28"/>
      <c r="F41" s="28"/>
      <c r="G41" s="28"/>
    </row>
    <row r="43" spans="1:7" x14ac:dyDescent="0.25">
      <c r="A43" s="13" t="s">
        <v>0</v>
      </c>
      <c r="B43" s="14">
        <v>0</v>
      </c>
      <c r="C43" s="14">
        <v>1</v>
      </c>
      <c r="D43" s="14">
        <v>2</v>
      </c>
      <c r="E43" s="14">
        <v>3</v>
      </c>
      <c r="F43" s="14">
        <v>4</v>
      </c>
      <c r="G43" s="14">
        <v>5</v>
      </c>
    </row>
    <row r="44" spans="1:7" x14ac:dyDescent="0.25">
      <c r="A44" t="s">
        <v>4</v>
      </c>
      <c r="C44" s="3">
        <f>$B$3*$B$39</f>
        <v>4587463.5960098933</v>
      </c>
      <c r="D44" s="3">
        <f>$B$3*$B$39</f>
        <v>4587463.5960098933</v>
      </c>
      <c r="E44" s="3">
        <f>$B$3*$B$39</f>
        <v>4587463.5960098933</v>
      </c>
      <c r="F44" s="3">
        <f>$B$3*$B$39</f>
        <v>4587463.5960098933</v>
      </c>
      <c r="G44" s="3">
        <f>$B$3*$B$39</f>
        <v>4587463.5960098933</v>
      </c>
    </row>
    <row r="45" spans="1:7" x14ac:dyDescent="0.25">
      <c r="A45" s="5" t="s">
        <v>7</v>
      </c>
      <c r="B45" s="5"/>
      <c r="C45" s="8">
        <f>-$B$5*$B$39</f>
        <v>-1834985.4384039573</v>
      </c>
      <c r="D45" s="8">
        <f>-$B$5*$B$39</f>
        <v>-1834985.4384039573</v>
      </c>
      <c r="E45" s="8">
        <f>-$B$5*$B$39</f>
        <v>-1834985.4384039573</v>
      </c>
      <c r="F45" s="8">
        <f>-$B$5*$B$39</f>
        <v>-1834985.4384039573</v>
      </c>
      <c r="G45" s="8">
        <f>-$B$5*$B$39</f>
        <v>-1834985.4384039573</v>
      </c>
    </row>
    <row r="46" spans="1:7" x14ac:dyDescent="0.25">
      <c r="A46" s="6" t="s">
        <v>1</v>
      </c>
      <c r="C46" s="3">
        <f>SUM(C44:C45)</f>
        <v>2752478.1576059358</v>
      </c>
      <c r="D46" s="3">
        <f t="shared" ref="D46:G46" si="6">SUM(D44:D45)</f>
        <v>2752478.1576059358</v>
      </c>
      <c r="E46" s="3">
        <f t="shared" si="6"/>
        <v>2752478.1576059358</v>
      </c>
      <c r="F46" s="3">
        <f t="shared" si="6"/>
        <v>2752478.1576059358</v>
      </c>
      <c r="G46" s="3">
        <f t="shared" si="6"/>
        <v>2752478.1576059358</v>
      </c>
    </row>
    <row r="47" spans="1:7" x14ac:dyDescent="0.25">
      <c r="A47" t="s">
        <v>2</v>
      </c>
      <c r="C47" s="1">
        <f>C12</f>
        <v>-800000</v>
      </c>
      <c r="D47" s="1">
        <f>D12</f>
        <v>-800000</v>
      </c>
      <c r="E47" s="1">
        <f>E12</f>
        <v>-800000</v>
      </c>
      <c r="F47" s="1">
        <f>F12</f>
        <v>-800000</v>
      </c>
      <c r="G47" s="1">
        <f>G12</f>
        <v>-800000</v>
      </c>
    </row>
    <row r="48" spans="1:7" x14ac:dyDescent="0.25">
      <c r="A48" s="5" t="s">
        <v>5</v>
      </c>
      <c r="B48" s="7">
        <f>B14</f>
        <v>-7000000</v>
      </c>
      <c r="C48" s="5"/>
      <c r="D48" s="5"/>
      <c r="E48" s="5"/>
      <c r="F48" s="5"/>
      <c r="G48" s="7"/>
    </row>
    <row r="49" spans="1:8" x14ac:dyDescent="0.25">
      <c r="A49" s="25" t="s">
        <v>10</v>
      </c>
      <c r="B49" s="26">
        <f>SUM(B46:B48)</f>
        <v>-7000000</v>
      </c>
      <c r="C49" s="26">
        <f t="shared" ref="C49:G49" si="7">SUM(C46:C48)</f>
        <v>1952478.1576059358</v>
      </c>
      <c r="D49" s="26">
        <f t="shared" si="7"/>
        <v>1952478.1576059358</v>
      </c>
      <c r="E49" s="26">
        <f t="shared" si="7"/>
        <v>1952478.1576059358</v>
      </c>
      <c r="F49" s="26">
        <f t="shared" si="7"/>
        <v>1952478.1576059358</v>
      </c>
      <c r="G49" s="26">
        <f t="shared" si="7"/>
        <v>1952478.1576059358</v>
      </c>
    </row>
    <row r="51" spans="1:8" x14ac:dyDescent="0.25">
      <c r="A51" s="15" t="s">
        <v>6</v>
      </c>
      <c r="B51" s="16">
        <f>NPV(10%,C49:G49)+B49</f>
        <v>401428.36741156317</v>
      </c>
    </row>
    <row r="52" spans="1:8" x14ac:dyDescent="0.25">
      <c r="A52" s="39"/>
      <c r="B52" s="40"/>
    </row>
    <row r="53" spans="1:8" x14ac:dyDescent="0.25">
      <c r="A53" s="41" t="s">
        <v>27</v>
      </c>
      <c r="B53" s="42"/>
      <c r="C53" s="43"/>
    </row>
    <row r="55" spans="1:8" x14ac:dyDescent="0.25">
      <c r="B55" s="9">
        <v>0</v>
      </c>
      <c r="C55" s="9">
        <v>1</v>
      </c>
      <c r="D55" s="9">
        <v>2</v>
      </c>
      <c r="E55" s="9">
        <v>3</v>
      </c>
      <c r="F55" s="20" t="s">
        <v>6</v>
      </c>
      <c r="G55" s="20" t="s">
        <v>14</v>
      </c>
      <c r="H55" s="20" t="s">
        <v>12</v>
      </c>
    </row>
    <row r="56" spans="1:8" x14ac:dyDescent="0.25">
      <c r="A56" s="27" t="s">
        <v>19</v>
      </c>
      <c r="B56">
        <v>-100</v>
      </c>
      <c r="C56">
        <v>50</v>
      </c>
      <c r="D56">
        <v>50</v>
      </c>
      <c r="E56">
        <v>50</v>
      </c>
      <c r="F56" s="30">
        <f>NPV(10%,C56:E56)+B56</f>
        <v>24.342599549211116</v>
      </c>
      <c r="G56" s="21">
        <f>PMT(10%,E55,-1)</f>
        <v>0.40211480362537771</v>
      </c>
      <c r="H56" s="12">
        <f>F56*G56</f>
        <v>9.788519637462235</v>
      </c>
    </row>
    <row r="57" spans="1:8" x14ac:dyDescent="0.25">
      <c r="A57" s="27" t="s">
        <v>20</v>
      </c>
      <c r="B57">
        <v>-100</v>
      </c>
      <c r="C57">
        <f>24*2.5</f>
        <v>60</v>
      </c>
      <c r="D57" s="18">
        <v>78</v>
      </c>
      <c r="F57" s="12">
        <f>NPV(10%,C57:D57)+B57</f>
        <v>19.008264462809905</v>
      </c>
      <c r="G57" s="21">
        <f>PMT(10%,D55,-1)</f>
        <v>0.57619047619047625</v>
      </c>
      <c r="H57" s="30">
        <f>F57*G57</f>
        <v>10.952380952380945</v>
      </c>
    </row>
    <row r="59" spans="1:8" x14ac:dyDescent="0.25">
      <c r="A59" s="43" t="s">
        <v>28</v>
      </c>
      <c r="B59" s="43"/>
      <c r="C59" s="43"/>
      <c r="D59" s="43"/>
      <c r="E59" s="43"/>
      <c r="F59" s="43"/>
      <c r="G59" s="43"/>
      <c r="H59" s="43"/>
    </row>
    <row r="60" spans="1:8" x14ac:dyDescent="0.25">
      <c r="A60" s="43" t="s">
        <v>29</v>
      </c>
      <c r="B60" s="43"/>
      <c r="C60" s="43"/>
      <c r="D60" s="43"/>
      <c r="E60" s="43"/>
      <c r="F60" s="43"/>
      <c r="G60" s="43"/>
      <c r="H60" s="43"/>
    </row>
  </sheetData>
  <pageMargins left="0.7" right="0.7" top="0.75" bottom="0.75" header="0.3" footer="0.3"/>
  <pageSetup paperSize="9" scale="86" orientation="portrait" r:id="rId1"/>
  <ignoredErrors>
    <ignoredError sqref="C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7D3AA0A7C03548B74172B2F47E51B7" ma:contentTypeVersion="13" ma:contentTypeDescription="Opprett et nytt dokument." ma:contentTypeScope="" ma:versionID="84b96461f81759c9a37b8bb7a9083150">
  <xsd:schema xmlns:xsd="http://www.w3.org/2001/XMLSchema" xmlns:xs="http://www.w3.org/2001/XMLSchema" xmlns:p="http://schemas.microsoft.com/office/2006/metadata/properties" xmlns:ns1="http://schemas.microsoft.com/sharepoint/v3" xmlns:ns3="afdaa73a-86a8-4a4a-9c8e-f8451b678c5e" xmlns:ns4="16f9b60a-30fb-4900-a367-74dd1be2bf77" targetNamespace="http://schemas.microsoft.com/office/2006/metadata/properties" ma:root="true" ma:fieldsID="8656e857ca1ab238c138d8f6d01d938e" ns1:_="" ns3:_="" ns4:_="">
    <xsd:import namespace="http://schemas.microsoft.com/sharepoint/v3"/>
    <xsd:import namespace="afdaa73a-86a8-4a4a-9c8e-f8451b678c5e"/>
    <xsd:import namespace="16f9b60a-30fb-4900-a367-74dd1be2b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aa73a-86a8-4a4a-9c8e-f8451b678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9b60a-30fb-4900-a367-74dd1be2b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6B390-F063-41D4-AE76-FD03E5D138C9}">
  <ds:schemaRefs>
    <ds:schemaRef ds:uri="16f9b60a-30fb-4900-a367-74dd1be2bf77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afdaa73a-86a8-4a4a-9c8e-f8451b678c5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B3ADEB-D4D9-437E-A0E7-C3A8DD527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108E48-4EF7-4FE7-9416-06E56DD67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daa73a-86a8-4a4a-9c8e-f8451b678c5e"/>
    <ds:schemaRef ds:uri="16f9b60a-30fb-4900-a367-74dd1be2b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3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cp:lastPrinted>2019-11-27T16:08:16Z</cp:lastPrinted>
  <dcterms:created xsi:type="dcterms:W3CDTF">2018-03-05T12:35:11Z</dcterms:created>
  <dcterms:modified xsi:type="dcterms:W3CDTF">2020-10-08T10:15:18Z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0x010100B47D3AA0A7C03548B74172B2F47E51B7</vt:lpwstr>
  </property>
</Properties>
</file>