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ioa365-my.sharepoint.com/personal/ivarbr_oslomet_no/Documents/Finans/UiO 2019/"/>
    </mc:Choice>
  </mc:AlternateContent>
  <xr:revisionPtr revIDLastSave="0" documentId="8_{7B7A041A-66E1-49E6-9DC0-70C08780A46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ppgave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9" i="3" l="1"/>
  <c r="A50" i="3"/>
  <c r="A53" i="3"/>
  <c r="A48" i="3"/>
  <c r="G49" i="3"/>
  <c r="H49" i="3" s="1"/>
  <c r="I49" i="3" s="1"/>
  <c r="F49" i="3"/>
  <c r="E49" i="3"/>
  <c r="D49" i="3"/>
  <c r="C49" i="3"/>
  <c r="G48" i="3"/>
  <c r="H48" i="3" s="1"/>
  <c r="F48" i="3"/>
  <c r="F54" i="3" s="1"/>
  <c r="E48" i="3"/>
  <c r="D48" i="3"/>
  <c r="D54" i="3" s="1"/>
  <c r="C48" i="3"/>
  <c r="I48" i="3" l="1"/>
  <c r="H54" i="3"/>
  <c r="C54" i="3"/>
  <c r="G54" i="3"/>
  <c r="B42" i="3"/>
  <c r="B39" i="3"/>
  <c r="B35" i="3"/>
  <c r="B32" i="3"/>
  <c r="B33" i="3" s="1"/>
  <c r="B7" i="3" l="1"/>
  <c r="G15" i="3" s="1"/>
  <c r="B14" i="3"/>
  <c r="B52" i="3" s="1"/>
  <c r="A14" i="3"/>
  <c r="A52" i="3" s="1"/>
  <c r="E13" i="3"/>
  <c r="E50" i="3" s="1"/>
  <c r="E54" i="3" s="1"/>
  <c r="D12" i="3"/>
  <c r="E12" i="3"/>
  <c r="F12" i="3"/>
  <c r="G12" i="3"/>
  <c r="C12" i="3"/>
  <c r="D11" i="3"/>
  <c r="D16" i="3" s="1"/>
  <c r="E11" i="3"/>
  <c r="F11" i="3"/>
  <c r="G11" i="3"/>
  <c r="C11" i="3"/>
  <c r="C16" i="3" s="1"/>
  <c r="E16" i="3" l="1"/>
  <c r="G16" i="3"/>
  <c r="F16" i="3"/>
  <c r="B15" i="3"/>
  <c r="B16" i="3" l="1"/>
  <c r="B53" i="3"/>
  <c r="B19" i="3"/>
  <c r="B18" i="3"/>
  <c r="B28" i="3" s="1"/>
  <c r="B29" i="3" s="1"/>
  <c r="I53" i="3" l="1"/>
  <c r="I54" i="3" s="1"/>
  <c r="B54" i="3"/>
  <c r="B21" i="3"/>
  <c r="B25" i="3" s="1"/>
  <c r="B26" i="3" s="1"/>
  <c r="B36" i="3"/>
  <c r="B37" i="3" s="1"/>
  <c r="B41" i="3" s="1"/>
  <c r="B43" i="3" s="1"/>
  <c r="B45" i="3" s="1"/>
  <c r="B56" i="3" l="1"/>
  <c r="B23" i="3"/>
  <c r="B24" i="3" s="1"/>
</calcChain>
</file>

<file path=xl/sharedStrings.xml><?xml version="1.0" encoding="utf-8"?>
<sst xmlns="http://schemas.openxmlformats.org/spreadsheetml/2006/main" count="43" uniqueCount="36">
  <si>
    <t>Salgspris</t>
  </si>
  <si>
    <t>Anleggsmidler</t>
  </si>
  <si>
    <t>Arbeidskapital</t>
  </si>
  <si>
    <t>År</t>
  </si>
  <si>
    <t>Variable kostnader</t>
  </si>
  <si>
    <t>Faste kostnader</t>
  </si>
  <si>
    <t>Overhaling</t>
  </si>
  <si>
    <t>Salgsvolum</t>
  </si>
  <si>
    <t>Dekningsbidrag</t>
  </si>
  <si>
    <t>Overhaling år 3</t>
  </si>
  <si>
    <t>Kontantstrøm</t>
  </si>
  <si>
    <t>Avkastningskrav</t>
  </si>
  <si>
    <t>Nåverdi</t>
  </si>
  <si>
    <t>Internrente</t>
  </si>
  <si>
    <t>Nåverdiannuitet</t>
  </si>
  <si>
    <t>Kritisk endring pris</t>
  </si>
  <si>
    <t>Dvs. laveste pris</t>
  </si>
  <si>
    <t>Kritisk endring mengde</t>
  </si>
  <si>
    <t>Dvs. laveste mengde</t>
  </si>
  <si>
    <t>Sluttverdifaktor 3 år, 10 %</t>
  </si>
  <si>
    <t>Årlige kostnader</t>
  </si>
  <si>
    <t xml:space="preserve">Nåverdi </t>
  </si>
  <si>
    <t>Sum</t>
  </si>
  <si>
    <t>Annuitetsfaktor 5 år, 10 %</t>
  </si>
  <si>
    <t>Nødvendig kontantstrøm år</t>
  </si>
  <si>
    <t>Dekningsbidrag må være</t>
  </si>
  <si>
    <t>Nødvendig antall enheter</t>
  </si>
  <si>
    <t>Overhaling år 5</t>
  </si>
  <si>
    <t>a)</t>
  </si>
  <si>
    <t>b)</t>
  </si>
  <si>
    <t>NV må øke med</t>
  </si>
  <si>
    <t>Anlegg må selges for</t>
  </si>
  <si>
    <t>c)</t>
  </si>
  <si>
    <t>d)</t>
  </si>
  <si>
    <t>e)</t>
  </si>
  <si>
    <t>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</si>
</sst>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\ %"/>
    <numFmt numFmtId="166" formatCode="_ * #,##0_ ;_ * \-#,##0_ ;_ * &quot;-&quot;??_ ;_ @_ "/>
    <numFmt numFmtId="167" formatCode="#,##0.0000_ ;[Red]\-#,##0.00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3" borderId="0" xfId="0" applyFill="1" applyBorder="1"/>
    <xf numFmtId="3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167" fontId="0" fillId="0" borderId="0" xfId="0" applyNumberFormat="1"/>
    <xf numFmtId="165" fontId="0" fillId="3" borderId="0" xfId="2" applyNumberFormat="1" applyFont="1" applyFill="1"/>
    <xf numFmtId="4" fontId="0" fillId="3" borderId="0" xfId="0" applyNumberFormat="1" applyFill="1"/>
    <xf numFmtId="3" fontId="0" fillId="3" borderId="1" xfId="0" applyNumberFormat="1" applyFill="1" applyBorder="1"/>
    <xf numFmtId="166" fontId="0" fillId="3" borderId="0" xfId="1" applyNumberFormat="1" applyFont="1" applyFill="1"/>
    <xf numFmtId="166" fontId="0" fillId="3" borderId="0" xfId="0" applyNumberFormat="1" applyFill="1"/>
    <xf numFmtId="3" fontId="2" fillId="0" borderId="0" xfId="0" applyNumberFormat="1" applyFont="1"/>
    <xf numFmtId="3" fontId="0" fillId="4" borderId="0" xfId="0" applyNumberFormat="1" applyFill="1"/>
    <xf numFmtId="0" fontId="2" fillId="0" borderId="0" xfId="0" applyFont="1"/>
    <xf numFmtId="0" fontId="0" fillId="5" borderId="0" xfId="0" applyFill="1"/>
    <xf numFmtId="3" fontId="0" fillId="6" borderId="0" xfId="0" applyNumberFormat="1" applyFill="1"/>
    <xf numFmtId="0" fontId="0" fillId="6" borderId="0" xfId="0" applyFill="1"/>
    <xf numFmtId="166" fontId="0" fillId="6" borderId="0" xfId="1" applyNumberFormat="1" applyFont="1" applyFill="1"/>
    <xf numFmtId="9" fontId="0" fillId="6" borderId="0" xfId="0" applyNumberFormat="1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3" fontId="0" fillId="3" borderId="2" xfId="0" applyNumberFormat="1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workbookViewId="0">
      <selection activeCell="F23" sqref="F23"/>
    </sheetView>
  </sheetViews>
  <sheetFormatPr baseColWidth="10" defaultColWidth="11.42578125" defaultRowHeight="15" x14ac:dyDescent="0.25"/>
  <cols>
    <col min="1" max="1" width="25.5703125" bestFit="1" customWidth="1"/>
    <col min="2" max="2" width="12.85546875" bestFit="1" customWidth="1"/>
  </cols>
  <sheetData>
    <row r="1" spans="1:7" x14ac:dyDescent="0.25">
      <c r="A1" s="19" t="s">
        <v>0</v>
      </c>
      <c r="B1" s="20">
        <v>2400</v>
      </c>
    </row>
    <row r="2" spans="1:7" x14ac:dyDescent="0.25">
      <c r="A2" s="19" t="s">
        <v>4</v>
      </c>
      <c r="B2" s="21">
        <v>900</v>
      </c>
    </row>
    <row r="3" spans="1:7" x14ac:dyDescent="0.25">
      <c r="A3" s="19" t="s">
        <v>7</v>
      </c>
      <c r="B3" s="20">
        <v>1500</v>
      </c>
    </row>
    <row r="4" spans="1:7" x14ac:dyDescent="0.25">
      <c r="A4" s="19" t="s">
        <v>5</v>
      </c>
      <c r="B4" s="20">
        <v>500000</v>
      </c>
    </row>
    <row r="5" spans="1:7" x14ac:dyDescent="0.25">
      <c r="A5" s="19" t="s">
        <v>6</v>
      </c>
      <c r="B5" s="20">
        <v>400000</v>
      </c>
    </row>
    <row r="6" spans="1:7" x14ac:dyDescent="0.25">
      <c r="A6" s="19" t="s">
        <v>1</v>
      </c>
      <c r="B6" s="20">
        <v>5000000</v>
      </c>
    </row>
    <row r="7" spans="1:7" x14ac:dyDescent="0.25">
      <c r="A7" s="19" t="s">
        <v>2</v>
      </c>
      <c r="B7" s="22">
        <f>1000000</f>
        <v>1000000</v>
      </c>
    </row>
    <row r="8" spans="1:7" x14ac:dyDescent="0.25">
      <c r="A8" s="19" t="s">
        <v>11</v>
      </c>
      <c r="B8" s="23">
        <v>0.1</v>
      </c>
    </row>
    <row r="10" spans="1:7" x14ac:dyDescent="0.25">
      <c r="A10" s="24" t="s">
        <v>3</v>
      </c>
      <c r="B10" s="25">
        <v>0</v>
      </c>
      <c r="C10" s="25">
        <v>1</v>
      </c>
      <c r="D10" s="25">
        <v>2</v>
      </c>
      <c r="E10" s="25">
        <v>3</v>
      </c>
      <c r="F10" s="25">
        <v>4</v>
      </c>
      <c r="G10" s="25">
        <v>5</v>
      </c>
    </row>
    <row r="11" spans="1:7" x14ac:dyDescent="0.25">
      <c r="A11" t="s">
        <v>8</v>
      </c>
      <c r="B11" s="1"/>
      <c r="C11" s="1">
        <f>($B$1-$B$2)*$B$3</f>
        <v>2250000</v>
      </c>
      <c r="D11" s="1">
        <f t="shared" ref="D11:G11" si="0">($B$1-$B$2)*$B$3</f>
        <v>2250000</v>
      </c>
      <c r="E11" s="1">
        <f t="shared" si="0"/>
        <v>2250000</v>
      </c>
      <c r="F11" s="1">
        <f t="shared" si="0"/>
        <v>2250000</v>
      </c>
      <c r="G11" s="1">
        <f t="shared" si="0"/>
        <v>2250000</v>
      </c>
    </row>
    <row r="12" spans="1:7" x14ac:dyDescent="0.25">
      <c r="A12" t="s">
        <v>5</v>
      </c>
      <c r="B12" s="1"/>
      <c r="C12" s="1">
        <f>-$B$4</f>
        <v>-500000</v>
      </c>
      <c r="D12" s="1">
        <f t="shared" ref="D12:G12" si="1">-$B$4</f>
        <v>-500000</v>
      </c>
      <c r="E12" s="1">
        <f t="shared" si="1"/>
        <v>-500000</v>
      </c>
      <c r="F12" s="1">
        <f t="shared" si="1"/>
        <v>-500000</v>
      </c>
      <c r="G12" s="1">
        <f t="shared" si="1"/>
        <v>-500000</v>
      </c>
    </row>
    <row r="13" spans="1:7" x14ac:dyDescent="0.25">
      <c r="A13" t="s">
        <v>9</v>
      </c>
      <c r="B13" s="1"/>
      <c r="C13" s="1"/>
      <c r="D13" s="1"/>
      <c r="E13" s="1">
        <f>-B5</f>
        <v>-400000</v>
      </c>
      <c r="F13" s="1"/>
      <c r="G13" s="1"/>
    </row>
    <row r="14" spans="1:7" x14ac:dyDescent="0.25">
      <c r="A14" t="str">
        <f>A6</f>
        <v>Anleggsmidler</v>
      </c>
      <c r="B14" s="1">
        <f>-B6</f>
        <v>-5000000</v>
      </c>
      <c r="C14" s="1"/>
      <c r="D14" s="1"/>
      <c r="E14" s="1"/>
      <c r="F14" s="1"/>
      <c r="G14" s="1"/>
    </row>
    <row r="15" spans="1:7" x14ac:dyDescent="0.25">
      <c r="A15" s="4" t="s">
        <v>2</v>
      </c>
      <c r="B15" s="5">
        <f>-B7</f>
        <v>-1000000</v>
      </c>
      <c r="C15" s="5"/>
      <c r="D15" s="5"/>
      <c r="E15" s="5"/>
      <c r="F15" s="5"/>
      <c r="G15" s="5">
        <f>B7</f>
        <v>1000000</v>
      </c>
    </row>
    <row r="16" spans="1:7" x14ac:dyDescent="0.25">
      <c r="A16" s="26" t="s">
        <v>10</v>
      </c>
      <c r="B16" s="27">
        <f>SUM(B11:B15)</f>
        <v>-6000000</v>
      </c>
      <c r="C16" s="27">
        <f t="shared" ref="C16:G16" si="2">SUM(C11:C15)</f>
        <v>1750000</v>
      </c>
      <c r="D16" s="27">
        <f t="shared" si="2"/>
        <v>1750000</v>
      </c>
      <c r="E16" s="27">
        <f t="shared" si="2"/>
        <v>1350000</v>
      </c>
      <c r="F16" s="27">
        <f t="shared" si="2"/>
        <v>1750000</v>
      </c>
      <c r="G16" s="27">
        <f t="shared" si="2"/>
        <v>2750000</v>
      </c>
    </row>
    <row r="17" spans="1:7" x14ac:dyDescent="0.25">
      <c r="B17" s="1"/>
      <c r="C17" s="1"/>
      <c r="D17" s="1"/>
      <c r="E17" s="1"/>
      <c r="F17" s="1"/>
      <c r="G17" s="1"/>
    </row>
    <row r="18" spans="1:7" x14ac:dyDescent="0.25">
      <c r="A18" s="8" t="s">
        <v>12</v>
      </c>
      <c r="B18" s="7">
        <f>NPV(B8,C16:G16)+B16</f>
        <v>954272.24916330539</v>
      </c>
      <c r="C18" s="1"/>
      <c r="D18" s="16" t="s">
        <v>28</v>
      </c>
      <c r="E18" s="1"/>
      <c r="F18" s="1"/>
      <c r="G18" s="1"/>
    </row>
    <row r="19" spans="1:7" x14ac:dyDescent="0.25">
      <c r="A19" s="8" t="s">
        <v>13</v>
      </c>
      <c r="B19" s="11">
        <f>IRR(B16:G16)</f>
        <v>0.15662534005446016</v>
      </c>
      <c r="C19" s="1"/>
      <c r="D19" s="1"/>
      <c r="E19" s="1"/>
      <c r="F19" s="1"/>
      <c r="G19" s="1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8" t="s">
        <v>14</v>
      </c>
      <c r="B21" s="7">
        <f>-PMT(B8,G10,B18)</f>
        <v>251734.61532161559</v>
      </c>
      <c r="C21" s="1"/>
      <c r="D21" s="1"/>
      <c r="E21" s="1"/>
      <c r="F21" s="1"/>
      <c r="G21" s="1"/>
    </row>
    <row r="22" spans="1:7" x14ac:dyDescent="0.25">
      <c r="B22" s="1"/>
      <c r="C22" s="1"/>
      <c r="D22" s="1"/>
      <c r="E22" s="1"/>
      <c r="F22" s="1"/>
      <c r="G22" s="1"/>
    </row>
    <row r="23" spans="1:7" x14ac:dyDescent="0.25">
      <c r="A23" s="8" t="s">
        <v>15</v>
      </c>
      <c r="B23" s="7">
        <f>B21/B3</f>
        <v>167.82307688107707</v>
      </c>
      <c r="C23" s="1"/>
      <c r="D23" s="16" t="s">
        <v>29</v>
      </c>
      <c r="E23" s="1"/>
      <c r="F23" s="1"/>
      <c r="G23" s="1"/>
    </row>
    <row r="24" spans="1:7" x14ac:dyDescent="0.25">
      <c r="A24" s="8" t="s">
        <v>16</v>
      </c>
      <c r="B24" s="7">
        <f>B1-B23</f>
        <v>2232.1769231189228</v>
      </c>
      <c r="C24" s="1"/>
      <c r="D24" s="1"/>
      <c r="E24" s="1"/>
      <c r="F24" s="1"/>
      <c r="G24" s="1"/>
    </row>
    <row r="25" spans="1:7" x14ac:dyDescent="0.25">
      <c r="A25" s="8" t="s">
        <v>17</v>
      </c>
      <c r="B25" s="7">
        <f>B21/(B1-B2)</f>
        <v>167.82307688107707</v>
      </c>
      <c r="C25" s="1"/>
      <c r="D25" s="1"/>
      <c r="E25" s="1"/>
      <c r="F25" s="1"/>
      <c r="G25" s="1"/>
    </row>
    <row r="26" spans="1:7" x14ac:dyDescent="0.25">
      <c r="A26" s="8" t="s">
        <v>18</v>
      </c>
      <c r="B26" s="7">
        <f>B3-B25</f>
        <v>1332.176923118923</v>
      </c>
      <c r="C26" s="1"/>
      <c r="D26" s="1"/>
      <c r="E26" s="1"/>
      <c r="F26" s="1"/>
      <c r="G26" s="1"/>
    </row>
    <row r="27" spans="1:7" x14ac:dyDescent="0.25">
      <c r="B27" s="1"/>
      <c r="C27" s="1"/>
      <c r="D27" s="1"/>
      <c r="E27" s="1"/>
      <c r="F27" s="1"/>
      <c r="G27" s="1"/>
    </row>
    <row r="28" spans="1:7" x14ac:dyDescent="0.25">
      <c r="A28" s="8" t="s">
        <v>30</v>
      </c>
      <c r="B28" s="17">
        <f>1250000-B18</f>
        <v>295727.75083669461</v>
      </c>
      <c r="C28" s="1"/>
      <c r="D28" s="1"/>
      <c r="E28" s="1"/>
      <c r="F28" s="1"/>
      <c r="G28" s="1"/>
    </row>
    <row r="29" spans="1:7" x14ac:dyDescent="0.25">
      <c r="A29" s="8" t="s">
        <v>31</v>
      </c>
      <c r="B29" s="17">
        <f>B28*1.1^5</f>
        <v>476272.50000000518</v>
      </c>
      <c r="C29" s="1"/>
      <c r="D29" s="16" t="s">
        <v>32</v>
      </c>
      <c r="E29" s="1"/>
      <c r="F29" s="1"/>
      <c r="G29" s="1"/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A32" s="8" t="s">
        <v>19</v>
      </c>
      <c r="B32" s="12">
        <f>-FV(B8,E10,1,,0)</f>
        <v>3.3100000000000041</v>
      </c>
      <c r="C32" s="1"/>
      <c r="D32" s="1"/>
      <c r="E32" s="1"/>
      <c r="F32" s="1"/>
      <c r="G32" s="1"/>
    </row>
    <row r="33" spans="1:9" x14ac:dyDescent="0.25">
      <c r="A33" s="8" t="s">
        <v>20</v>
      </c>
      <c r="B33" s="7">
        <f>B5/B32</f>
        <v>120845.92145015091</v>
      </c>
      <c r="C33" s="1"/>
      <c r="D33" s="16" t="s">
        <v>33</v>
      </c>
      <c r="E33" s="1"/>
      <c r="F33" s="1"/>
      <c r="G33" s="1"/>
    </row>
    <row r="34" spans="1:9" x14ac:dyDescent="0.25">
      <c r="B34" s="1"/>
      <c r="C34" s="1"/>
      <c r="D34" s="1"/>
      <c r="E34" s="1"/>
      <c r="F34" s="1"/>
      <c r="G34" s="1"/>
    </row>
    <row r="35" spans="1:9" x14ac:dyDescent="0.25">
      <c r="A35" s="8" t="s">
        <v>1</v>
      </c>
      <c r="B35" s="7">
        <f>B6</f>
        <v>5000000</v>
      </c>
    </row>
    <row r="36" spans="1:9" x14ac:dyDescent="0.25">
      <c r="A36" s="9" t="s">
        <v>21</v>
      </c>
      <c r="B36" s="13">
        <f>B18</f>
        <v>954272.24916330539</v>
      </c>
    </row>
    <row r="37" spans="1:9" x14ac:dyDescent="0.25">
      <c r="A37" s="6" t="s">
        <v>22</v>
      </c>
      <c r="B37" s="7">
        <f>SUM(B35:B36)</f>
        <v>5954272.2491633054</v>
      </c>
    </row>
    <row r="39" spans="1:9" x14ac:dyDescent="0.25">
      <c r="A39" t="s">
        <v>23</v>
      </c>
      <c r="B39" s="10">
        <f>-PV(B8,G10,1)</f>
        <v>3.7907867694084505</v>
      </c>
    </row>
    <row r="41" spans="1:9" x14ac:dyDescent="0.25">
      <c r="A41" s="8" t="s">
        <v>24</v>
      </c>
      <c r="B41" s="14">
        <f>B37/B39</f>
        <v>1570722.0192953416</v>
      </c>
    </row>
    <row r="42" spans="1:9" x14ac:dyDescent="0.25">
      <c r="A42" s="9" t="s">
        <v>5</v>
      </c>
      <c r="B42" s="13">
        <f>B4</f>
        <v>500000</v>
      </c>
    </row>
    <row r="43" spans="1:9" x14ac:dyDescent="0.25">
      <c r="A43" s="8" t="s">
        <v>25</v>
      </c>
      <c r="B43" s="15">
        <f>SUM(B41:B42)</f>
        <v>2070722.0192953416</v>
      </c>
    </row>
    <row r="45" spans="1:9" x14ac:dyDescent="0.25">
      <c r="A45" s="8" t="s">
        <v>26</v>
      </c>
      <c r="B45" s="14">
        <f>B43/(B1-B2)</f>
        <v>1380.4813461968945</v>
      </c>
      <c r="D45" s="18" t="s">
        <v>34</v>
      </c>
    </row>
    <row r="47" spans="1:9" x14ac:dyDescent="0.25">
      <c r="A47" s="2" t="s">
        <v>3</v>
      </c>
      <c r="B47" s="3">
        <v>0</v>
      </c>
      <c r="C47" s="3">
        <v>1</v>
      </c>
      <c r="D47" s="3">
        <v>2</v>
      </c>
      <c r="E47" s="3">
        <v>3</v>
      </c>
      <c r="F47" s="3">
        <v>4</v>
      </c>
      <c r="G47" s="3">
        <v>5</v>
      </c>
      <c r="H47" s="3">
        <v>6</v>
      </c>
      <c r="I47" s="3">
        <v>7</v>
      </c>
    </row>
    <row r="48" spans="1:9" x14ac:dyDescent="0.25">
      <c r="A48" t="str">
        <f>A11</f>
        <v>Dekningsbidrag</v>
      </c>
      <c r="B48" s="1"/>
      <c r="C48" s="1">
        <f>($B$1-$B$2)*$B$3</f>
        <v>2250000</v>
      </c>
      <c r="D48" s="1">
        <f t="shared" ref="D48:G48" si="3">($B$1-$B$2)*$B$3</f>
        <v>2250000</v>
      </c>
      <c r="E48" s="1">
        <f t="shared" si="3"/>
        <v>2250000</v>
      </c>
      <c r="F48" s="1">
        <f t="shared" si="3"/>
        <v>2250000</v>
      </c>
      <c r="G48" s="1">
        <f t="shared" si="3"/>
        <v>2250000</v>
      </c>
      <c r="H48" s="1">
        <f>G48</f>
        <v>2250000</v>
      </c>
      <c r="I48" s="1">
        <f>H48</f>
        <v>2250000</v>
      </c>
    </row>
    <row r="49" spans="1:9" x14ac:dyDescent="0.25">
      <c r="A49" t="str">
        <f t="shared" ref="A49:A50" si="4">A12</f>
        <v>Faste kostnader</v>
      </c>
      <c r="B49" s="1"/>
      <c r="C49" s="1">
        <f>-$B$4</f>
        <v>-500000</v>
      </c>
      <c r="D49" s="1">
        <f t="shared" ref="D49:G49" si="5">-$B$4</f>
        <v>-500000</v>
      </c>
      <c r="E49" s="1">
        <f t="shared" si="5"/>
        <v>-500000</v>
      </c>
      <c r="F49" s="1">
        <f t="shared" si="5"/>
        <v>-500000</v>
      </c>
      <c r="G49" s="1">
        <f t="shared" si="5"/>
        <v>-500000</v>
      </c>
      <c r="H49" s="1">
        <f>G49</f>
        <v>-500000</v>
      </c>
      <c r="I49" s="1">
        <f>H49</f>
        <v>-500000</v>
      </c>
    </row>
    <row r="50" spans="1:9" x14ac:dyDescent="0.25">
      <c r="A50" t="str">
        <f t="shared" si="4"/>
        <v>Overhaling år 3</v>
      </c>
      <c r="B50" s="1"/>
      <c r="C50" s="1"/>
      <c r="D50" s="1"/>
      <c r="E50" s="1">
        <f>E13</f>
        <v>-400000</v>
      </c>
      <c r="F50" s="1"/>
      <c r="G50" s="1"/>
    </row>
    <row r="51" spans="1:9" x14ac:dyDescent="0.25">
      <c r="A51" t="s">
        <v>27</v>
      </c>
      <c r="B51" s="1"/>
      <c r="C51" s="1"/>
      <c r="D51" s="1"/>
      <c r="E51" s="1"/>
      <c r="F51" s="1"/>
      <c r="G51" s="1">
        <v>-2863636.7649163622</v>
      </c>
    </row>
    <row r="52" spans="1:9" x14ac:dyDescent="0.25">
      <c r="A52" t="str">
        <f>A14</f>
        <v>Anleggsmidler</v>
      </c>
      <c r="B52" s="1">
        <f>B14</f>
        <v>-5000000</v>
      </c>
      <c r="C52" s="1"/>
      <c r="D52" s="1"/>
      <c r="E52" s="1"/>
      <c r="F52" s="1"/>
      <c r="G52" s="1"/>
    </row>
    <row r="53" spans="1:9" x14ac:dyDescent="0.25">
      <c r="A53" s="4" t="str">
        <f>A15</f>
        <v>Arbeidskapital</v>
      </c>
      <c r="B53" s="5">
        <f>B15</f>
        <v>-1000000</v>
      </c>
      <c r="C53" s="5"/>
      <c r="D53" s="5"/>
      <c r="E53" s="5"/>
      <c r="F53" s="5"/>
      <c r="G53" s="5"/>
      <c r="H53" s="4"/>
      <c r="I53" s="5">
        <f>-B53</f>
        <v>1000000</v>
      </c>
    </row>
    <row r="54" spans="1:9" x14ac:dyDescent="0.25">
      <c r="A54" s="6" t="s">
        <v>10</v>
      </c>
      <c r="B54" s="7">
        <f>SUM(B48:B53)</f>
        <v>-6000000</v>
      </c>
      <c r="C54" s="7">
        <f t="shared" ref="C54:G54" si="6">SUM(C48:C53)</f>
        <v>1750000</v>
      </c>
      <c r="D54" s="7">
        <f t="shared" si="6"/>
        <v>1750000</v>
      </c>
      <c r="E54" s="7">
        <f t="shared" si="6"/>
        <v>1350000</v>
      </c>
      <c r="F54" s="7">
        <f t="shared" si="6"/>
        <v>1750000</v>
      </c>
      <c r="G54" s="7">
        <f t="shared" si="6"/>
        <v>-1113636.7649163622</v>
      </c>
      <c r="H54" s="1">
        <f>SUM(H48:H53)</f>
        <v>1750000</v>
      </c>
      <c r="I54" s="1">
        <f>SUM(I48:I53)</f>
        <v>2750000</v>
      </c>
    </row>
    <row r="56" spans="1:9" x14ac:dyDescent="0.25">
      <c r="A56" s="8" t="s">
        <v>12</v>
      </c>
      <c r="B56" s="7">
        <f>NPV(10%,C54:I54)+B54</f>
        <v>954271.99999999814</v>
      </c>
    </row>
    <row r="57" spans="1:9" x14ac:dyDescent="0.25">
      <c r="D57" s="18" t="s">
        <v>35</v>
      </c>
    </row>
  </sheetData>
  <pageMargins left="0.7" right="0.7" top="0.75" bottom="0.75" header="0.3" footer="0.3"/>
  <pageSetup paperSize="9" orientation="portrait" r:id="rId1"/>
  <ignoredErrors>
    <ignoredError sqref="B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7D3AA0A7C03548B74172B2F47E51B7" ma:contentTypeVersion="13" ma:contentTypeDescription="Opprett et nytt dokument." ma:contentTypeScope="" ma:versionID="84b96461f81759c9a37b8bb7a9083150">
  <xsd:schema xmlns:xsd="http://www.w3.org/2001/XMLSchema" xmlns:xs="http://www.w3.org/2001/XMLSchema" xmlns:p="http://schemas.microsoft.com/office/2006/metadata/properties" xmlns:ns1="http://schemas.microsoft.com/sharepoint/v3" xmlns:ns3="afdaa73a-86a8-4a4a-9c8e-f8451b678c5e" xmlns:ns4="16f9b60a-30fb-4900-a367-74dd1be2bf77" targetNamespace="http://schemas.microsoft.com/office/2006/metadata/properties" ma:root="true" ma:fieldsID="8656e857ca1ab238c138d8f6d01d938e" ns1:_="" ns3:_="" ns4:_="">
    <xsd:import namespace="http://schemas.microsoft.com/sharepoint/v3"/>
    <xsd:import namespace="afdaa73a-86a8-4a4a-9c8e-f8451b678c5e"/>
    <xsd:import namespace="16f9b60a-30fb-4900-a367-74dd1be2bf7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Egenskaper for samordnet samsvarspolicy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I-handling for samordnet samsvarspolicy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daa73a-86a8-4a4a-9c8e-f8451b678c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9b60a-30fb-4900-a367-74dd1be2b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606FC2-3149-49E9-B229-741A82876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fdaa73a-86a8-4a4a-9c8e-f8451b678c5e"/>
    <ds:schemaRef ds:uri="16f9b60a-30fb-4900-a367-74dd1be2bf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72253D-F31D-4E0C-B333-547573141B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EFD761-BB2B-41D6-923E-C1FE5ADBE4FC}">
  <ds:schemaRefs>
    <ds:schemaRef ds:uri="http://purl.org/dc/elements/1.1/"/>
    <ds:schemaRef ds:uri="http://schemas.microsoft.com/office/infopath/2007/PartnerControls"/>
    <ds:schemaRef ds:uri="afdaa73a-86a8-4a4a-9c8e-f8451b678c5e"/>
    <ds:schemaRef ds:uri="http://www.w3.org/XML/1998/namespace"/>
    <ds:schemaRef ds:uri="http://purl.org/dc/terms/"/>
    <ds:schemaRef ds:uri="16f9b60a-30fb-4900-a367-74dd1be2bf77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Ivar</dc:creator>
  <cp:lastModifiedBy>Ivar Bredesen</cp:lastModifiedBy>
  <dcterms:created xsi:type="dcterms:W3CDTF">2011-10-08T12:01:56Z</dcterms:created>
  <dcterms:modified xsi:type="dcterms:W3CDTF">2019-11-15T11:18:01Z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0x010100B47D3AA0A7C03548B74172B2F47E51B7</vt:lpwstr>
  </property>
</Properties>
</file>