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havardsegtnanthun/Documents/skole/bachelor/INEC/INEC1800/Regnskap/uke 3/"/>
    </mc:Choice>
  </mc:AlternateContent>
  <xr:revisionPtr revIDLastSave="0" documentId="13_ncr:1_{365E3BB9-8C29-0D4C-A201-ABDF4B249074}" xr6:coauthVersionLast="45" xr6:coauthVersionMax="45" xr10:uidLastSave="{00000000-0000-0000-0000-000000000000}"/>
  <bookViews>
    <workbookView xWindow="5960" yWindow="1280" windowWidth="23260" windowHeight="12580" xr2:uid="{AF7EC896-6D38-4444-B2A9-407BFF1EC42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7" i="1" l="1"/>
  <c r="A117" i="1"/>
  <c r="A119" i="1" s="1"/>
  <c r="C119" i="1" s="1"/>
  <c r="B105" i="1"/>
  <c r="B106" i="1" s="1"/>
  <c r="A88" i="1"/>
  <c r="B84" i="1"/>
  <c r="B85" i="1" s="1"/>
  <c r="C68" i="1"/>
  <c r="B70" i="1" s="1"/>
  <c r="F57" i="1"/>
  <c r="C57" i="1"/>
  <c r="F47" i="1"/>
  <c r="B123" i="1" l="1"/>
  <c r="B127" i="1" s="1"/>
  <c r="C123" i="1"/>
  <c r="B107" i="1"/>
  <c r="C69" i="1"/>
  <c r="D123" i="1" l="1"/>
  <c r="B124" i="1" s="1"/>
  <c r="C124" i="1" s="1"/>
  <c r="D124" i="1" s="1"/>
  <c r="B125" i="1" s="1"/>
  <c r="C125" i="1" l="1"/>
  <c r="D125" i="1" s="1"/>
  <c r="B24" i="1"/>
  <c r="B28" i="1" s="1"/>
  <c r="B42" i="1"/>
  <c r="B41" i="1"/>
  <c r="C16" i="1"/>
  <c r="B17" i="1" s="1"/>
  <c r="B11" i="1"/>
  <c r="C11" i="1" s="1"/>
  <c r="B43" i="1" l="1"/>
</calcChain>
</file>

<file path=xl/sharedStrings.xml><?xml version="1.0" encoding="utf-8"?>
<sst xmlns="http://schemas.openxmlformats.org/spreadsheetml/2006/main" count="123" uniqueCount="102">
  <si>
    <t>Driftsinntektene i resultatet</t>
  </si>
  <si>
    <t>Avskrivningene i perioden</t>
  </si>
  <si>
    <t xml:space="preserve">Varekjøpet inkl. mva. </t>
  </si>
  <si>
    <t>Leverandørgjeld IB (1.1.)</t>
  </si>
  <si>
    <t>Leverandørgjeld UB (31.12.)</t>
  </si>
  <si>
    <t>Anleggsmidler IB</t>
  </si>
  <si>
    <t>Anleggsmidler UB</t>
  </si>
  <si>
    <t>IB lån + nye lån – avdrag = UB lån</t>
  </si>
  <si>
    <t xml:space="preserve">Nye lån = UB lån – IB lån + avdrag </t>
  </si>
  <si>
    <t xml:space="preserve">Nye lån = 660.000 – 500.000 + 50.000 </t>
  </si>
  <si>
    <t>Nye lån = 210.000</t>
  </si>
  <si>
    <t xml:space="preserve">48.000 /12 mnd. = 4.000 pr. mnd.  1.1.-31.8 = 8 mnd. som gjelder neste år = 32.000 som vi har til gode til neste år (OM) og vi reduserer kostnadene med 32.000 i vår periode. </t>
  </si>
  <si>
    <t>IB varelager + kjøp – varekostnad = UB varelager</t>
  </si>
  <si>
    <t>IB varelager + kjøp – UB varelager = varekostnad</t>
  </si>
  <si>
    <t>875.000/1,25  =  700.000 kjøpesum uten mva.</t>
  </si>
  <si>
    <t>125.000/1,25  = 100.000 restverdi uten mva.</t>
  </si>
  <si>
    <t xml:space="preserve">Lineære avskrivninger:  </t>
  </si>
  <si>
    <t>(700.000 – 100.000)/5 år  = 120.000 årlig avskrivning</t>
  </si>
  <si>
    <t xml:space="preserve">Salgsinntekt uten mva </t>
  </si>
  <si>
    <t>52.000  =   100 %</t>
  </si>
  <si>
    <t>31.200_=     60%_</t>
  </si>
  <si>
    <t>20.800  =      40%_</t>
  </si>
  <si>
    <t>Varekostnad i % er 100 – 40 = 60% og i kr.  31.200</t>
  </si>
  <si>
    <t>Bruttofortjeneste i kr. = 20.800</t>
  </si>
  <si>
    <t>= kr. 65.000</t>
  </si>
  <si>
    <t>+     Kjøp AM</t>
  </si>
  <si>
    <t>= kr.   6.500</t>
  </si>
  <si>
    <t>= kr.      900</t>
  </si>
  <si>
    <t>(salgssum uten mva 1000 – gevinst 100)</t>
  </si>
  <si>
    <t>= kr. 74.000</t>
  </si>
  <si>
    <t>1.      Langsiktig gjeld er 500.000 den 1.1.18 og 660.000 den 31.12.18.  Vi har betalt avdrag på kr. 50.000 i 2018.  Har vi tatt opp nytt lån i løpet av året, eventuelt hvor mye?</t>
  </si>
  <si>
    <t>3.     Anta at vi har kjøpt inn varer for kr. 300.000 inkl. mva.  og at lageret ved årets begynnelse er kr. 20.000 og ved periodens slutt kr. 15.000.  Hvor stor er varekostnaden?</t>
  </si>
  <si>
    <t>5.     En kunde har gått konkurs og vi får ikke innbetalt kundefordringen på kr. 250.000 inkl. mva.  Bruk balanseligningen og vis føringen.</t>
  </si>
  <si>
    <t>6.     Salgsinntekt for en bedrift er kr. 52.000 uten mva.  Bruttofortjenesten er 40%.  Hvor stor er varekostnaden i kr og %, og hvor stor er bruttofortjenesten i kr.?</t>
  </si>
  <si>
    <t>a)    Hva er endring varelager i perioden?</t>
  </si>
  <si>
    <t>b)    Hvor mye ble utbetalt til leverandørene i perioden?</t>
  </si>
  <si>
    <t xml:space="preserve">c)     Beregn kjøp av nye anleggsmidler inkl. mva.  Det ble i perioden solgt AM uten mva for kr. 1.000 og dette ga en gevinst på kr. 100.  </t>
  </si>
  <si>
    <t>20.000 + 240.000 (300.000/1,25) – 15.000 = 245.000 varekostnad</t>
  </si>
  <si>
    <t>-        Varekostnad (52.000* 0,60)</t>
  </si>
  <si>
    <t>Kjøp AM =  74.000 – 65.000 +  6.500 + 900   =  16.400 uten mva.</t>
  </si>
  <si>
    <t>Kjøp AM inkl. mva =  16.400 * 1,25  =  kr.  20.500</t>
  </si>
  <si>
    <t>LG</t>
  </si>
  <si>
    <t>UB LG</t>
  </si>
  <si>
    <t>IB LG</t>
  </si>
  <si>
    <t>Avdrag</t>
  </si>
  <si>
    <t>Nytt lån</t>
  </si>
  <si>
    <t>Utgift</t>
  </si>
  <si>
    <t>Kostnad tom august</t>
  </si>
  <si>
    <t>2.      Vi betaler forsikringer en gang i året sist 1. september i 2018 med kr. 48.000.  Utgiften ble ført som kostnad.  Du skal periodisere fakturaen og finne kostnaden for 2018, til og med august.</t>
  </si>
  <si>
    <t>Varekostnad = IB varelager + Kjøp - UB varelager</t>
  </si>
  <si>
    <t>VK</t>
  </si>
  <si>
    <t>Varebil ekskl mva</t>
  </si>
  <si>
    <t>Restverdi eks mva</t>
  </si>
  <si>
    <t xml:space="preserve">4.     En bedrift kjøper en varebil for kr. 875.000 inkl. mva på kreditt.  Bedriften bruker lineære avskrivninger og levetiden er satt til 5 år.  Etter levetidens utløp planlegger bedriften å selge varebilen for kr. 125.000 inkl. mva.  </t>
  </si>
  <si>
    <t xml:space="preserve">Bruk balanseligningen og før bilkjøpet og avskrivningene det første året.  </t>
  </si>
  <si>
    <t>Årlig avskrivning</t>
  </si>
  <si>
    <t>Varekostnad eks mva</t>
  </si>
  <si>
    <t>IB varelager</t>
  </si>
  <si>
    <t>UB varelager</t>
  </si>
  <si>
    <t>Eiendeler</t>
  </si>
  <si>
    <t>EK + Gjeld</t>
  </si>
  <si>
    <t>AM</t>
  </si>
  <si>
    <t>OM</t>
  </si>
  <si>
    <t xml:space="preserve">EK   </t>
  </si>
  <si>
    <t>KG</t>
  </si>
  <si>
    <t>Mva</t>
  </si>
  <si>
    <t>KG (Lev.gjeld) øker med 875.000 og KG (mva) red. med 175.000</t>
  </si>
  <si>
    <t xml:space="preserve">AM øker med 700.000 og </t>
  </si>
  <si>
    <t>AM red med 120.000 og EK red med 120.000 (avskrivningskostnad)</t>
  </si>
  <si>
    <t>Diverse oppgaver INEC1800</t>
  </si>
  <si>
    <t>SI</t>
  </si>
  <si>
    <t>BF</t>
  </si>
  <si>
    <t>BF % = (SI - VK)/SI</t>
  </si>
  <si>
    <t>BF i kr</t>
  </si>
  <si>
    <t>Varekostnaden i resultatet</t>
  </si>
  <si>
    <t>Varekjøp eks mva</t>
  </si>
  <si>
    <t>Lagerøkning</t>
  </si>
  <si>
    <t>Solgt AM</t>
  </si>
  <si>
    <t>BF verdi</t>
  </si>
  <si>
    <t>Kjøp av AM eks mva</t>
  </si>
  <si>
    <t>=  Bruttofortjeneste</t>
  </si>
  <si>
    <t>OM red. med 250.000 (kundefordringer),</t>
  </si>
  <si>
    <t xml:space="preserve">EK red. med 200.000 (kostnad tap fordringer) og </t>
  </si>
  <si>
    <t>KG red med 50.000</t>
  </si>
  <si>
    <t>=     UB AM</t>
  </si>
  <si>
    <t>Kjøp av AM inkl  mva</t>
  </si>
  <si>
    <t xml:space="preserve">        IB AM</t>
  </si>
  <si>
    <t>-      Avskrivninger AM</t>
  </si>
  <si>
    <t>-      Bokført verdi solgt AM</t>
  </si>
  <si>
    <t>Avskrivning 3. året</t>
  </si>
  <si>
    <t>IB</t>
  </si>
  <si>
    <t>Avskr</t>
  </si>
  <si>
    <t>UB</t>
  </si>
  <si>
    <t>År 1</t>
  </si>
  <si>
    <t>År 2</t>
  </si>
  <si>
    <t>År 3</t>
  </si>
  <si>
    <t>7.     Du får følgende informasjon om en bedrifts regnskap.  Bedriften er mva plikt (25%). (alle tall i 1000)</t>
  </si>
  <si>
    <t xml:space="preserve"> 8.    En bedrift kjøper en maskin på kreditt for kr. 875.000 inkl. mva. Bedriften bruker saldoavskrivninger med 30% saldoavskrivninger. </t>
  </si>
  <si>
    <t>a. Bruk balanseligningen og før inn kjøpet.</t>
  </si>
  <si>
    <t xml:space="preserve">b. Bruk balanseligningen og før inn betaling av kjøpet fra bank. </t>
  </si>
  <si>
    <t xml:space="preserve">c. Beregn avskrivningene for år 1, og før disse inn i balanseligningen. </t>
  </si>
  <si>
    <t>d. Hvis vi fortsatt eier denne maskinen tre år senere, beregn avskrivningen det 3. året.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</si>
</sst>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_ ;_ * \-#,##0_ ;_ * &quot;-&quot;??_ ;_ @_ "/>
  </numFmts>
  <fonts count="8" x14ac:knownFonts="1">
    <font>
      <sz val="11"/>
      <color theme="1"/>
      <name val="Calibri"/>
      <family val="2"/>
      <scheme val="minor"/>
    </font>
    <font>
      <sz val="11"/>
      <color theme="1"/>
      <name val="Calibri"/>
      <family val="2"/>
      <scheme val="minor"/>
    </font>
    <font>
      <sz val="11"/>
      <color theme="1"/>
      <name val="Tahoma"/>
      <family val="2"/>
    </font>
    <font>
      <b/>
      <sz val="11"/>
      <color theme="1"/>
      <name val="Tahoma"/>
      <family val="2"/>
    </font>
    <font>
      <sz val="12"/>
      <color theme="1"/>
      <name val="Tahoma"/>
      <family val="2"/>
    </font>
    <font>
      <b/>
      <sz val="12"/>
      <color theme="1"/>
      <name val="Tahoma"/>
      <family val="2"/>
    </font>
    <font>
      <sz val="8"/>
      <name val="Calibri"/>
      <family val="2"/>
      <scheme val="minor"/>
    </font>
    <font>
      <b/>
      <sz val="16"/>
      <color theme="1"/>
      <name val="Tahoma"/>
      <family val="2"/>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9" tint="0.59999389629810485"/>
        <bgColor indexed="64"/>
      </patternFill>
    </fill>
  </fills>
  <borders count="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3">
    <xf numFmtId="0" fontId="0" fillId="0" borderId="0" xfId="0"/>
    <xf numFmtId="165" fontId="2" fillId="0" borderId="0" xfId="1" applyNumberFormat="1" applyFont="1"/>
    <xf numFmtId="165" fontId="3" fillId="0" borderId="0" xfId="1" applyNumberFormat="1" applyFont="1"/>
    <xf numFmtId="165" fontId="3" fillId="2" borderId="0" xfId="1" applyNumberFormat="1" applyFont="1" applyFill="1"/>
    <xf numFmtId="165" fontId="2" fillId="0" borderId="0" xfId="1" quotePrefix="1" applyNumberFormat="1" applyFont="1"/>
    <xf numFmtId="49" fontId="2" fillId="0" borderId="0" xfId="1" quotePrefix="1" applyNumberFormat="1" applyFont="1"/>
    <xf numFmtId="49" fontId="2" fillId="0" borderId="0" xfId="1" applyNumberFormat="1" applyFont="1"/>
    <xf numFmtId="165" fontId="4" fillId="3" borderId="1" xfId="1" applyNumberFormat="1" applyFont="1" applyFill="1" applyBorder="1"/>
    <xf numFmtId="165" fontId="4" fillId="3" borderId="2" xfId="1" applyNumberFormat="1" applyFont="1" applyFill="1" applyBorder="1"/>
    <xf numFmtId="165" fontId="4" fillId="3" borderId="5" xfId="1" applyNumberFormat="1" applyFont="1" applyFill="1" applyBorder="1"/>
    <xf numFmtId="165" fontId="4" fillId="3" borderId="4" xfId="1" applyNumberFormat="1" applyFont="1" applyFill="1" applyBorder="1"/>
    <xf numFmtId="165" fontId="5" fillId="0" borderId="0" xfId="1" applyNumberFormat="1" applyFont="1"/>
    <xf numFmtId="165" fontId="4" fillId="4" borderId="4" xfId="1" applyNumberFormat="1" applyFont="1" applyFill="1" applyBorder="1"/>
    <xf numFmtId="165" fontId="4" fillId="4" borderId="3" xfId="1" applyNumberFormat="1" applyFont="1" applyFill="1" applyBorder="1"/>
    <xf numFmtId="165" fontId="4" fillId="0" borderId="0" xfId="1" applyNumberFormat="1" applyFont="1" applyFill="1" applyBorder="1"/>
    <xf numFmtId="9" fontId="2" fillId="0" borderId="0" xfId="2" applyFont="1"/>
    <xf numFmtId="9" fontId="3" fillId="0" borderId="0" xfId="2" applyFont="1"/>
    <xf numFmtId="165" fontId="7" fillId="0" borderId="0" xfId="1" applyNumberFormat="1" applyFont="1"/>
    <xf numFmtId="165" fontId="4" fillId="3" borderId="1" xfId="1" applyNumberFormat="1" applyFont="1" applyFill="1" applyBorder="1" applyAlignment="1">
      <alignment horizontal="center"/>
    </xf>
    <xf numFmtId="165" fontId="4" fillId="3" borderId="2" xfId="1" applyNumberFormat="1" applyFont="1" applyFill="1" applyBorder="1" applyAlignment="1">
      <alignment horizontal="center"/>
    </xf>
    <xf numFmtId="165" fontId="4" fillId="4" borderId="1" xfId="1" applyNumberFormat="1" applyFont="1" applyFill="1" applyBorder="1" applyAlignment="1">
      <alignment horizontal="center"/>
    </xf>
    <xf numFmtId="165" fontId="4" fillId="4" borderId="3" xfId="1" applyNumberFormat="1" applyFont="1" applyFill="1" applyBorder="1" applyAlignment="1">
      <alignment horizontal="center"/>
    </xf>
    <xf numFmtId="165" fontId="4" fillId="4" borderId="2" xfId="1" applyNumberFormat="1" applyFont="1" applyFill="1" applyBorder="1" applyAlignment="1">
      <alignment horizontal="center"/>
    </xf>
  </cellXfs>
  <cellStyles count="3">
    <cellStyle name="Komma" xfId="1" builtinId="3"/>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48B3C-FA5C-44AC-844A-F46EDFAC313B}">
  <dimension ref="A1:F127"/>
  <sheetViews>
    <sheetView tabSelected="1" topLeftCell="A104" workbookViewId="0">
      <selection activeCell="B122" sqref="B122"/>
    </sheetView>
  </sheetViews>
  <sheetFormatPr baseColWidth="10" defaultColWidth="19.5" defaultRowHeight="14" x14ac:dyDescent="0.15"/>
  <cols>
    <col min="1" max="1" width="34.33203125" style="1" customWidth="1"/>
    <col min="2" max="16384" width="19.5" style="1"/>
  </cols>
  <sheetData>
    <row r="1" spans="1:3" ht="20" x14ac:dyDescent="0.2">
      <c r="A1" s="17" t="s">
        <v>69</v>
      </c>
    </row>
    <row r="2" spans="1:3" ht="15" x14ac:dyDescent="0.15">
      <c r="A2" s="11"/>
    </row>
    <row r="3" spans="1:3" x14ac:dyDescent="0.15">
      <c r="A3" s="1" t="s">
        <v>30</v>
      </c>
    </row>
    <row r="4" spans="1:3" x14ac:dyDescent="0.15">
      <c r="A4" s="1" t="s">
        <v>7</v>
      </c>
    </row>
    <row r="5" spans="1:3" x14ac:dyDescent="0.15">
      <c r="A5" s="1" t="s">
        <v>8</v>
      </c>
    </row>
    <row r="6" spans="1:3" x14ac:dyDescent="0.15">
      <c r="A6" s="1" t="s">
        <v>9</v>
      </c>
    </row>
    <row r="7" spans="1:3" x14ac:dyDescent="0.15">
      <c r="A7" s="1" t="s">
        <v>10</v>
      </c>
    </row>
    <row r="8" spans="1:3" x14ac:dyDescent="0.15">
      <c r="A8" s="1" t="s">
        <v>43</v>
      </c>
      <c r="B8" s="1">
        <v>500000</v>
      </c>
    </row>
    <row r="9" spans="1:3" x14ac:dyDescent="0.15">
      <c r="A9" s="1" t="s">
        <v>42</v>
      </c>
      <c r="B9" s="1">
        <v>660000</v>
      </c>
    </row>
    <row r="10" spans="1:3" x14ac:dyDescent="0.15">
      <c r="A10" s="1" t="s">
        <v>44</v>
      </c>
      <c r="B10" s="1">
        <v>50000</v>
      </c>
    </row>
    <row r="11" spans="1:3" x14ac:dyDescent="0.15">
      <c r="A11" s="3" t="s">
        <v>45</v>
      </c>
      <c r="B11" s="3">
        <f>B9-B8+B10</f>
        <v>210000</v>
      </c>
      <c r="C11" s="1">
        <f>B8+B11-B10</f>
        <v>660000</v>
      </c>
    </row>
    <row r="13" spans="1:3" x14ac:dyDescent="0.15">
      <c r="A13" s="1" t="s">
        <v>48</v>
      </c>
    </row>
    <row r="14" spans="1:3" x14ac:dyDescent="0.15">
      <c r="A14" s="1" t="s">
        <v>11</v>
      </c>
    </row>
    <row r="16" spans="1:3" x14ac:dyDescent="0.15">
      <c r="A16" s="1" t="s">
        <v>46</v>
      </c>
      <c r="B16" s="1">
        <v>48000</v>
      </c>
      <c r="C16" s="1">
        <f>B16/12</f>
        <v>4000</v>
      </c>
    </row>
    <row r="17" spans="1:2" x14ac:dyDescent="0.15">
      <c r="A17" s="3" t="s">
        <v>47</v>
      </c>
      <c r="B17" s="3">
        <f>C16*8</f>
        <v>32000</v>
      </c>
    </row>
    <row r="19" spans="1:2" x14ac:dyDescent="0.15">
      <c r="A19" s="1" t="s">
        <v>31</v>
      </c>
    </row>
    <row r="20" spans="1:2" x14ac:dyDescent="0.15">
      <c r="A20" s="1" t="s">
        <v>12</v>
      </c>
    </row>
    <row r="21" spans="1:2" x14ac:dyDescent="0.15">
      <c r="A21" s="1" t="s">
        <v>13</v>
      </c>
    </row>
    <row r="22" spans="1:2" x14ac:dyDescent="0.15">
      <c r="A22" s="1" t="s">
        <v>37</v>
      </c>
    </row>
    <row r="24" spans="1:2" x14ac:dyDescent="0.15">
      <c r="A24" s="1" t="s">
        <v>56</v>
      </c>
      <c r="B24" s="1">
        <f>300000/1.25</f>
        <v>240000</v>
      </c>
    </row>
    <row r="25" spans="1:2" x14ac:dyDescent="0.15">
      <c r="A25" s="1" t="s">
        <v>57</v>
      </c>
      <c r="B25" s="1">
        <v>20000</v>
      </c>
    </row>
    <row r="26" spans="1:2" x14ac:dyDescent="0.15">
      <c r="A26" s="1" t="s">
        <v>58</v>
      </c>
      <c r="B26" s="1">
        <v>15000</v>
      </c>
    </row>
    <row r="27" spans="1:2" x14ac:dyDescent="0.15">
      <c r="A27" s="1" t="s">
        <v>49</v>
      </c>
    </row>
    <row r="28" spans="1:2" x14ac:dyDescent="0.15">
      <c r="A28" s="3" t="s">
        <v>50</v>
      </c>
      <c r="B28" s="3">
        <f>B24+B25-B26</f>
        <v>245000</v>
      </c>
    </row>
    <row r="30" spans="1:2" x14ac:dyDescent="0.15">
      <c r="A30" s="5" t="s">
        <v>53</v>
      </c>
    </row>
    <row r="31" spans="1:2" x14ac:dyDescent="0.15">
      <c r="A31" s="5" t="s">
        <v>54</v>
      </c>
    </row>
    <row r="32" spans="1:2" x14ac:dyDescent="0.15">
      <c r="A32" s="1" t="s">
        <v>14</v>
      </c>
    </row>
    <row r="33" spans="1:6" x14ac:dyDescent="0.15">
      <c r="A33" s="1" t="s">
        <v>15</v>
      </c>
    </row>
    <row r="34" spans="1:6" x14ac:dyDescent="0.15">
      <c r="A34" s="1" t="s">
        <v>16</v>
      </c>
    </row>
    <row r="35" spans="1:6" x14ac:dyDescent="0.15">
      <c r="A35" s="1" t="s">
        <v>17</v>
      </c>
    </row>
    <row r="37" spans="1:6" x14ac:dyDescent="0.15">
      <c r="A37" s="1" t="s">
        <v>67</v>
      </c>
    </row>
    <row r="38" spans="1:6" x14ac:dyDescent="0.15">
      <c r="A38" s="1" t="s">
        <v>66</v>
      </c>
    </row>
    <row r="39" spans="1:6" x14ac:dyDescent="0.15">
      <c r="A39" s="1" t="s">
        <v>68</v>
      </c>
    </row>
    <row r="40" spans="1:6" x14ac:dyDescent="0.15">
      <c r="A40" s="5"/>
    </row>
    <row r="41" spans="1:6" x14ac:dyDescent="0.15">
      <c r="A41" s="1" t="s">
        <v>51</v>
      </c>
      <c r="B41" s="1">
        <f>875000/1.25</f>
        <v>700000</v>
      </c>
    </row>
    <row r="42" spans="1:6" x14ac:dyDescent="0.15">
      <c r="A42" s="1" t="s">
        <v>52</v>
      </c>
      <c r="B42" s="1">
        <f>125000/1.25</f>
        <v>100000</v>
      </c>
    </row>
    <row r="43" spans="1:6" x14ac:dyDescent="0.15">
      <c r="A43" s="1" t="s">
        <v>55</v>
      </c>
      <c r="B43" s="1">
        <f>(B41-B42)/5</f>
        <v>120000</v>
      </c>
    </row>
    <row r="44" spans="1:6" ht="15" thickBot="1" x14ac:dyDescent="0.2"/>
    <row r="45" spans="1:6" ht="16.25" customHeight="1" thickBot="1" x14ac:dyDescent="0.2">
      <c r="A45" s="18" t="s">
        <v>59</v>
      </c>
      <c r="B45" s="19"/>
      <c r="C45" s="20" t="s">
        <v>60</v>
      </c>
      <c r="D45" s="21"/>
      <c r="E45" s="21"/>
      <c r="F45" s="22"/>
    </row>
    <row r="46" spans="1:6" ht="16" thickBot="1" x14ac:dyDescent="0.2">
      <c r="A46" s="7" t="s">
        <v>61</v>
      </c>
      <c r="B46" s="8" t="s">
        <v>62</v>
      </c>
      <c r="C46" s="12" t="s">
        <v>63</v>
      </c>
      <c r="D46" s="13" t="s">
        <v>41</v>
      </c>
      <c r="E46" s="12" t="s">
        <v>64</v>
      </c>
      <c r="F46" s="12" t="s">
        <v>65</v>
      </c>
    </row>
    <row r="47" spans="1:6" ht="16" thickBot="1" x14ac:dyDescent="0.2">
      <c r="A47" s="10">
        <v>700000</v>
      </c>
      <c r="B47" s="9"/>
      <c r="C47" s="12"/>
      <c r="D47" s="13"/>
      <c r="E47" s="12">
        <v>875000</v>
      </c>
      <c r="F47" s="12">
        <f>-E47*0.2</f>
        <v>-175000</v>
      </c>
    </row>
    <row r="48" spans="1:6" ht="16" thickBot="1" x14ac:dyDescent="0.2">
      <c r="A48" s="10">
        <v>-120000</v>
      </c>
      <c r="B48" s="9"/>
      <c r="C48" s="12">
        <v>-120000</v>
      </c>
      <c r="D48" s="13"/>
      <c r="E48" s="12"/>
      <c r="F48" s="12"/>
    </row>
    <row r="49" spans="1:6" ht="16" thickBot="1" x14ac:dyDescent="0.2">
      <c r="A49" s="10"/>
      <c r="B49" s="9"/>
      <c r="C49" s="12"/>
      <c r="D49" s="13"/>
      <c r="E49" s="12"/>
      <c r="F49" s="12"/>
    </row>
    <row r="51" spans="1:6" x14ac:dyDescent="0.15">
      <c r="A51" s="1" t="s">
        <v>32</v>
      </c>
    </row>
    <row r="52" spans="1:6" x14ac:dyDescent="0.15">
      <c r="A52" s="1" t="s">
        <v>81</v>
      </c>
    </row>
    <row r="53" spans="1:6" x14ac:dyDescent="0.15">
      <c r="A53" s="1" t="s">
        <v>82</v>
      </c>
    </row>
    <row r="54" spans="1:6" ht="15" thickBot="1" x14ac:dyDescent="0.2">
      <c r="A54" s="1" t="s">
        <v>83</v>
      </c>
    </row>
    <row r="55" spans="1:6" ht="16" thickBot="1" x14ac:dyDescent="0.2">
      <c r="A55" s="18" t="s">
        <v>59</v>
      </c>
      <c r="B55" s="19"/>
      <c r="C55" s="20" t="s">
        <v>60</v>
      </c>
      <c r="D55" s="21"/>
      <c r="E55" s="21"/>
      <c r="F55" s="22"/>
    </row>
    <row r="56" spans="1:6" ht="16" thickBot="1" x14ac:dyDescent="0.2">
      <c r="A56" s="7" t="s">
        <v>61</v>
      </c>
      <c r="B56" s="8" t="s">
        <v>62</v>
      </c>
      <c r="C56" s="12" t="s">
        <v>63</v>
      </c>
      <c r="D56" s="13" t="s">
        <v>41</v>
      </c>
      <c r="E56" s="12" t="s">
        <v>64</v>
      </c>
      <c r="F56" s="12" t="s">
        <v>65</v>
      </c>
    </row>
    <row r="57" spans="1:6" ht="16" thickBot="1" x14ac:dyDescent="0.2">
      <c r="A57" s="10"/>
      <c r="B57" s="9">
        <v>-250000</v>
      </c>
      <c r="C57" s="12">
        <f>-250000/1.25</f>
        <v>-200000</v>
      </c>
      <c r="D57" s="13"/>
      <c r="E57" s="12"/>
      <c r="F57" s="12">
        <f>-200000*0.25</f>
        <v>-50000</v>
      </c>
    </row>
    <row r="58" spans="1:6" ht="15" x14ac:dyDescent="0.15">
      <c r="A58" s="14"/>
      <c r="B58" s="14"/>
      <c r="C58" s="14"/>
      <c r="D58" s="14"/>
      <c r="E58" s="14"/>
      <c r="F58" s="14"/>
    </row>
    <row r="59" spans="1:6" x14ac:dyDescent="0.15">
      <c r="A59" s="1" t="s">
        <v>33</v>
      </c>
    </row>
    <row r="60" spans="1:6" x14ac:dyDescent="0.15">
      <c r="A60" s="1" t="s">
        <v>18</v>
      </c>
      <c r="D60" s="1" t="s">
        <v>19</v>
      </c>
    </row>
    <row r="61" spans="1:6" x14ac:dyDescent="0.15">
      <c r="A61" s="1" t="s">
        <v>38</v>
      </c>
      <c r="B61" s="1" t="s">
        <v>20</v>
      </c>
    </row>
    <row r="62" spans="1:6" x14ac:dyDescent="0.15">
      <c r="A62" s="4" t="s">
        <v>80</v>
      </c>
      <c r="D62" s="1" t="s">
        <v>21</v>
      </c>
    </row>
    <row r="63" spans="1:6" x14ac:dyDescent="0.15">
      <c r="A63" s="1" t="s">
        <v>22</v>
      </c>
    </row>
    <row r="64" spans="1:6" x14ac:dyDescent="0.15">
      <c r="A64" s="1" t="s">
        <v>23</v>
      </c>
    </row>
    <row r="66" spans="1:5" x14ac:dyDescent="0.15">
      <c r="A66" s="1" t="s">
        <v>70</v>
      </c>
      <c r="B66" s="1">
        <v>52000</v>
      </c>
    </row>
    <row r="67" spans="1:5" x14ac:dyDescent="0.15">
      <c r="A67" s="1" t="s">
        <v>71</v>
      </c>
      <c r="B67" s="15">
        <v>0.4</v>
      </c>
    </row>
    <row r="68" spans="1:5" x14ac:dyDescent="0.15">
      <c r="A68" s="1" t="s">
        <v>72</v>
      </c>
      <c r="C68" s="1">
        <f>B66*B67</f>
        <v>20800</v>
      </c>
      <c r="E68" s="15"/>
    </row>
    <row r="69" spans="1:5" x14ac:dyDescent="0.15">
      <c r="A69" s="3" t="s">
        <v>73</v>
      </c>
      <c r="B69" s="3"/>
      <c r="C69" s="3">
        <f>C68</f>
        <v>20800</v>
      </c>
    </row>
    <row r="70" spans="1:5" x14ac:dyDescent="0.15">
      <c r="A70" s="3" t="s">
        <v>50</v>
      </c>
      <c r="B70" s="3">
        <f>B66-C68</f>
        <v>31200</v>
      </c>
      <c r="C70" s="3"/>
    </row>
    <row r="72" spans="1:5" x14ac:dyDescent="0.15">
      <c r="A72" s="1" t="s">
        <v>96</v>
      </c>
    </row>
    <row r="74" spans="1:5" x14ac:dyDescent="0.15">
      <c r="A74" s="1" t="s">
        <v>0</v>
      </c>
      <c r="C74" s="1">
        <v>80000</v>
      </c>
    </row>
    <row r="75" spans="1:5" x14ac:dyDescent="0.15">
      <c r="A75" s="1" t="s">
        <v>74</v>
      </c>
      <c r="C75" s="1">
        <v>30000</v>
      </c>
    </row>
    <row r="76" spans="1:5" x14ac:dyDescent="0.15">
      <c r="A76" s="1" t="s">
        <v>1</v>
      </c>
      <c r="C76" s="1">
        <v>6500</v>
      </c>
    </row>
    <row r="77" spans="1:5" x14ac:dyDescent="0.15">
      <c r="A77" s="1" t="s">
        <v>2</v>
      </c>
      <c r="C77" s="1">
        <v>42500</v>
      </c>
    </row>
    <row r="78" spans="1:5" x14ac:dyDescent="0.15">
      <c r="A78" s="1" t="s">
        <v>3</v>
      </c>
      <c r="C78" s="1">
        <v>10000</v>
      </c>
    </row>
    <row r="79" spans="1:5" x14ac:dyDescent="0.15">
      <c r="A79" s="1" t="s">
        <v>4</v>
      </c>
      <c r="C79" s="1">
        <v>12000</v>
      </c>
    </row>
    <row r="80" spans="1:5" x14ac:dyDescent="0.15">
      <c r="A80" s="1" t="s">
        <v>5</v>
      </c>
      <c r="C80" s="1">
        <v>65000</v>
      </c>
    </row>
    <row r="81" spans="1:3" x14ac:dyDescent="0.15">
      <c r="A81" s="1" t="s">
        <v>6</v>
      </c>
      <c r="C81" s="1">
        <v>74000</v>
      </c>
    </row>
    <row r="83" spans="1:3" x14ac:dyDescent="0.15">
      <c r="A83" s="1" t="s">
        <v>34</v>
      </c>
    </row>
    <row r="84" spans="1:3" x14ac:dyDescent="0.15">
      <c r="A84" s="1" t="s">
        <v>75</v>
      </c>
      <c r="B84" s="1">
        <f>C77/1.25</f>
        <v>34000</v>
      </c>
    </row>
    <row r="85" spans="1:3" x14ac:dyDescent="0.15">
      <c r="A85" s="3" t="s">
        <v>76</v>
      </c>
      <c r="B85" s="3">
        <f>B84-C75</f>
        <v>4000</v>
      </c>
    </row>
    <row r="87" spans="1:3" x14ac:dyDescent="0.15">
      <c r="A87" s="1" t="s">
        <v>35</v>
      </c>
    </row>
    <row r="88" spans="1:3" x14ac:dyDescent="0.15">
      <c r="A88" s="3">
        <f>C78+C77-C79</f>
        <v>40500</v>
      </c>
    </row>
    <row r="91" spans="1:3" x14ac:dyDescent="0.15">
      <c r="A91" s="1" t="s">
        <v>36</v>
      </c>
    </row>
    <row r="92" spans="1:3" x14ac:dyDescent="0.15">
      <c r="A92" s="1" t="s">
        <v>86</v>
      </c>
      <c r="B92" s="1" t="s">
        <v>24</v>
      </c>
    </row>
    <row r="93" spans="1:3" x14ac:dyDescent="0.15">
      <c r="A93" s="1" t="s">
        <v>25</v>
      </c>
    </row>
    <row r="94" spans="1:3" x14ac:dyDescent="0.15">
      <c r="A94" s="4" t="s">
        <v>87</v>
      </c>
      <c r="B94" s="1" t="s">
        <v>26</v>
      </c>
    </row>
    <row r="95" spans="1:3" x14ac:dyDescent="0.15">
      <c r="A95" s="4" t="s">
        <v>88</v>
      </c>
      <c r="B95" s="1" t="s">
        <v>27</v>
      </c>
      <c r="C95" s="1" t="s">
        <v>28</v>
      </c>
    </row>
    <row r="96" spans="1:3" x14ac:dyDescent="0.15">
      <c r="A96" s="4" t="s">
        <v>84</v>
      </c>
      <c r="B96" s="1" t="s">
        <v>29</v>
      </c>
    </row>
    <row r="98" spans="1:2" x14ac:dyDescent="0.15">
      <c r="A98" s="1" t="s">
        <v>39</v>
      </c>
    </row>
    <row r="99" spans="1:2" x14ac:dyDescent="0.15">
      <c r="A99" s="1" t="s">
        <v>40</v>
      </c>
    </row>
    <row r="101" spans="1:2" x14ac:dyDescent="0.15">
      <c r="A101" s="1" t="s">
        <v>1</v>
      </c>
      <c r="B101" s="1">
        <v>6500</v>
      </c>
    </row>
    <row r="102" spans="1:2" x14ac:dyDescent="0.15">
      <c r="A102" s="1" t="s">
        <v>5</v>
      </c>
      <c r="B102" s="1">
        <v>65000</v>
      </c>
    </row>
    <row r="103" spans="1:2" x14ac:dyDescent="0.15">
      <c r="A103" s="1" t="s">
        <v>6</v>
      </c>
      <c r="B103" s="1">
        <v>74000</v>
      </c>
    </row>
    <row r="104" spans="1:2" x14ac:dyDescent="0.15">
      <c r="A104" s="1" t="s">
        <v>77</v>
      </c>
      <c r="B104" s="1">
        <v>1000</v>
      </c>
    </row>
    <row r="105" spans="1:2" x14ac:dyDescent="0.15">
      <c r="A105" s="1" t="s">
        <v>78</v>
      </c>
      <c r="B105" s="1">
        <f>900</f>
        <v>900</v>
      </c>
    </row>
    <row r="106" spans="1:2" x14ac:dyDescent="0.15">
      <c r="A106" s="1" t="s">
        <v>79</v>
      </c>
      <c r="B106" s="1">
        <f>B103-B102+B101+B105</f>
        <v>16400</v>
      </c>
    </row>
    <row r="107" spans="1:2" x14ac:dyDescent="0.15">
      <c r="A107" s="3" t="s">
        <v>85</v>
      </c>
      <c r="B107" s="3">
        <f>B106*1.25</f>
        <v>20500</v>
      </c>
    </row>
    <row r="109" spans="1:2" x14ac:dyDescent="0.15">
      <c r="A109" s="6" t="s">
        <v>97</v>
      </c>
    </row>
    <row r="110" spans="1:2" x14ac:dyDescent="0.15">
      <c r="A110" s="6" t="s">
        <v>98</v>
      </c>
    </row>
    <row r="111" spans="1:2" x14ac:dyDescent="0.15">
      <c r="A111" s="6" t="s">
        <v>99</v>
      </c>
    </row>
    <row r="112" spans="1:2" x14ac:dyDescent="0.15">
      <c r="A112" s="6" t="s">
        <v>100</v>
      </c>
    </row>
    <row r="113" spans="1:6" x14ac:dyDescent="0.15">
      <c r="A113" s="6" t="s">
        <v>101</v>
      </c>
    </row>
    <row r="114" spans="1:6" ht="15" thickBot="1" x14ac:dyDescent="0.2"/>
    <row r="115" spans="1:6" ht="16" thickBot="1" x14ac:dyDescent="0.2">
      <c r="A115" s="18" t="s">
        <v>59</v>
      </c>
      <c r="B115" s="19"/>
      <c r="C115" s="20" t="s">
        <v>60</v>
      </c>
      <c r="D115" s="21"/>
      <c r="E115" s="21"/>
      <c r="F115" s="22"/>
    </row>
    <row r="116" spans="1:6" ht="16" thickBot="1" x14ac:dyDescent="0.2">
      <c r="A116" s="7" t="s">
        <v>61</v>
      </c>
      <c r="B116" s="8" t="s">
        <v>62</v>
      </c>
      <c r="C116" s="12" t="s">
        <v>63</v>
      </c>
      <c r="D116" s="13" t="s">
        <v>41</v>
      </c>
      <c r="E116" s="12" t="s">
        <v>64</v>
      </c>
      <c r="F116" s="12" t="s">
        <v>65</v>
      </c>
    </row>
    <row r="117" spans="1:6" ht="16" thickBot="1" x14ac:dyDescent="0.2">
      <c r="A117" s="10">
        <f>875000/1.25</f>
        <v>700000</v>
      </c>
      <c r="B117" s="9"/>
      <c r="C117" s="12"/>
      <c r="D117" s="13"/>
      <c r="E117" s="12">
        <v>875000</v>
      </c>
      <c r="F117" s="12">
        <f>-E117*0.2</f>
        <v>-175000</v>
      </c>
    </row>
    <row r="118" spans="1:6" ht="16" thickBot="1" x14ac:dyDescent="0.2">
      <c r="A118" s="10"/>
      <c r="B118" s="9">
        <v>-875000</v>
      </c>
      <c r="C118" s="12"/>
      <c r="D118" s="13"/>
      <c r="E118" s="12">
        <v>-875000</v>
      </c>
      <c r="F118" s="12"/>
    </row>
    <row r="119" spans="1:6" ht="16" thickBot="1" x14ac:dyDescent="0.2">
      <c r="A119" s="10">
        <f>-A117*0.3</f>
        <v>-210000</v>
      </c>
      <c r="B119" s="9"/>
      <c r="C119" s="12">
        <f>A119</f>
        <v>-210000</v>
      </c>
      <c r="D119" s="13"/>
      <c r="E119" s="12"/>
      <c r="F119" s="12"/>
    </row>
    <row r="121" spans="1:6" x14ac:dyDescent="0.15">
      <c r="A121" s="2" t="s">
        <v>89</v>
      </c>
      <c r="B121" s="16">
        <v>0.3</v>
      </c>
    </row>
    <row r="122" spans="1:6" x14ac:dyDescent="0.15">
      <c r="B122" s="2" t="s">
        <v>90</v>
      </c>
      <c r="C122" s="2" t="s">
        <v>91</v>
      </c>
      <c r="D122" s="2" t="s">
        <v>92</v>
      </c>
    </row>
    <row r="123" spans="1:6" x14ac:dyDescent="0.15">
      <c r="A123" s="1" t="s">
        <v>93</v>
      </c>
      <c r="B123" s="1">
        <f>A117</f>
        <v>700000</v>
      </c>
      <c r="C123" s="1">
        <f>B123*$B$121</f>
        <v>210000</v>
      </c>
      <c r="D123" s="1">
        <f>B123-C123</f>
        <v>490000</v>
      </c>
    </row>
    <row r="124" spans="1:6" x14ac:dyDescent="0.15">
      <c r="A124" s="1" t="s">
        <v>94</v>
      </c>
      <c r="B124" s="1">
        <f>D123</f>
        <v>490000</v>
      </c>
      <c r="C124" s="1">
        <f>B124*$B$121</f>
        <v>147000</v>
      </c>
      <c r="D124" s="1">
        <f>B124-C124</f>
        <v>343000</v>
      </c>
    </row>
    <row r="125" spans="1:6" x14ac:dyDescent="0.15">
      <c r="A125" s="1" t="s">
        <v>95</v>
      </c>
      <c r="B125" s="1">
        <f>D124</f>
        <v>343000</v>
      </c>
      <c r="C125" s="3">
        <f>B125*$B$121</f>
        <v>102900</v>
      </c>
      <c r="D125" s="1">
        <f>B125-C125</f>
        <v>240100</v>
      </c>
    </row>
    <row r="127" spans="1:6" x14ac:dyDescent="0.15">
      <c r="A127" s="3" t="s">
        <v>89</v>
      </c>
      <c r="B127" s="3">
        <f>B123*0.8^2*0.2</f>
        <v>89600.000000000015</v>
      </c>
    </row>
  </sheetData>
  <mergeCells count="6">
    <mergeCell ref="A115:B115"/>
    <mergeCell ref="C115:F115"/>
    <mergeCell ref="A45:B45"/>
    <mergeCell ref="C45:F45"/>
    <mergeCell ref="A55:B55"/>
    <mergeCell ref="C55:F55"/>
  </mergeCells>
  <phoneticPr fontId="6" type="noConversion"/>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Torunn</dc:creator>
  <cp:lastModifiedBy>Håvard Thun</cp:lastModifiedBy>
  <dcterms:created xsi:type="dcterms:W3CDTF">2020-09-06T15:06:07Z</dcterms:created>
  <dcterms:modified xsi:type="dcterms:W3CDTF">2020-09-09T17:27:53Z</dcterms:modified>
</cp:coreProperties>
</file>