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Bruker\Desktop\"/>
    </mc:Choice>
  </mc:AlternateContent>
  <xr:revisionPtr revIDLastSave="0" documentId="13_ncr:1_{E21AF34C-1858-4492-BC9A-72DA68D3F199}" xr6:coauthVersionLast="45" xr6:coauthVersionMax="45" xr10:uidLastSave="{00000000-0000-0000-0000-000000000000}"/>
  <bookViews>
    <workbookView xWindow="780" yWindow="780" windowWidth="19395" windowHeight="15300" tabRatio="895" firstSheet="2" activeTab="8" xr2:uid="{AF7EC896-6D38-4444-B2A9-407BFF1EC42F}"/>
  </bookViews>
  <sheets>
    <sheet name="Sheet1" sheetId="1" r:id="rId1"/>
    <sheet name="Oppgave 1" sheetId="2" r:id="rId2"/>
    <sheet name="Oppgave 2" sheetId="3" r:id="rId3"/>
    <sheet name="Oppgave 3" sheetId="4" r:id="rId4"/>
    <sheet name="Oppgave 4" sheetId="5" r:id="rId5"/>
    <sheet name="Oppgave 5" sheetId="6" r:id="rId6"/>
    <sheet name="Oppgave 6" sheetId="7" r:id="rId7"/>
    <sheet name="Oppgave 7" sheetId="8" r:id="rId8"/>
    <sheet name="Oppgave 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9" l="1"/>
  <c r="B20" i="9"/>
  <c r="B21" i="9" s="1"/>
  <c r="H19" i="9"/>
  <c r="C30" i="9"/>
  <c r="C31" i="9" s="1"/>
  <c r="D29" i="9" s="1"/>
  <c r="C29" i="9"/>
  <c r="C19" i="9"/>
  <c r="C21" i="9" s="1"/>
  <c r="F18" i="9"/>
  <c r="F21" i="9" s="1"/>
  <c r="B18" i="9"/>
  <c r="G18" i="9" s="1"/>
  <c r="H18" i="9" s="1"/>
  <c r="E21" i="9"/>
  <c r="C56" i="8"/>
  <c r="C55" i="8"/>
  <c r="A55" i="8"/>
  <c r="C53" i="8"/>
  <c r="C54" i="8" s="1"/>
  <c r="C57" i="8" s="1"/>
  <c r="C58" i="8" s="1"/>
  <c r="C52" i="8"/>
  <c r="A53" i="8"/>
  <c r="A52" i="8"/>
  <c r="C30" i="8"/>
  <c r="C31" i="8"/>
  <c r="C32" i="8" s="1"/>
  <c r="C34" i="8" s="1"/>
  <c r="C29" i="8"/>
  <c r="A30" i="8"/>
  <c r="A31" i="8"/>
  <c r="A29" i="8"/>
  <c r="C21" i="8"/>
  <c r="C17" i="8"/>
  <c r="A17" i="8"/>
  <c r="C19" i="8"/>
  <c r="C18" i="8"/>
  <c r="A18" i="8"/>
  <c r="B12" i="7"/>
  <c r="A10" i="7"/>
  <c r="B10" i="7"/>
  <c r="B9" i="7"/>
  <c r="F10" i="6"/>
  <c r="F12" i="6" s="1"/>
  <c r="C10" i="6"/>
  <c r="C12" i="6" s="1"/>
  <c r="B10" i="6"/>
  <c r="B12" i="6" s="1"/>
  <c r="D12" i="6"/>
  <c r="E12" i="6"/>
  <c r="A12" i="6"/>
  <c r="B21" i="5"/>
  <c r="C21" i="5"/>
  <c r="D21" i="5"/>
  <c r="E21" i="5"/>
  <c r="F21" i="5"/>
  <c r="A21" i="5"/>
  <c r="C20" i="5"/>
  <c r="D9" i="5"/>
  <c r="D8" i="5"/>
  <c r="F19" i="5" s="1"/>
  <c r="E19" i="5"/>
  <c r="A19" i="5"/>
  <c r="C12" i="5"/>
  <c r="A20" i="5" s="1"/>
  <c r="C9" i="5"/>
  <c r="B9" i="5"/>
  <c r="C8" i="5"/>
  <c r="B9" i="4"/>
  <c r="B10" i="4" s="1"/>
  <c r="B16" i="4"/>
  <c r="B8" i="4"/>
  <c r="B11" i="2"/>
  <c r="B10" i="2"/>
  <c r="B9" i="2"/>
  <c r="B9" i="3"/>
  <c r="B8" i="3"/>
  <c r="H20" i="9" l="1"/>
  <c r="D30" i="9"/>
  <c r="D31" i="9"/>
  <c r="E29" i="9" s="1"/>
  <c r="E30" i="9" l="1"/>
  <c r="E31" i="9" s="1"/>
  <c r="D21" i="9"/>
  <c r="H21" i="9" s="1"/>
  <c r="G21" i="9"/>
</calcChain>
</file>

<file path=xl/sharedStrings.xml><?xml version="1.0" encoding="utf-8"?>
<sst xmlns="http://schemas.openxmlformats.org/spreadsheetml/2006/main" count="124" uniqueCount="87">
  <si>
    <t>Driftsinntektene i resultatet</t>
  </si>
  <si>
    <t>Avskrivningene i perioden</t>
  </si>
  <si>
    <t xml:space="preserve">Varekjøpet inkl. mva. </t>
  </si>
  <si>
    <t>Leverandørgjeld IB (1.1.)</t>
  </si>
  <si>
    <t>Leverandørgjeld UB (31.12.)</t>
  </si>
  <si>
    <t>Anleggsmidler IB</t>
  </si>
  <si>
    <t>Anleggsmidler UB</t>
  </si>
  <si>
    <t xml:space="preserve">Bruk balanseligningen og før bilkjøpet og avskrivningene det første året.  </t>
  </si>
  <si>
    <t>Diverse oppgaver INEC1800</t>
  </si>
  <si>
    <t>Varekostnaden i resultatet</t>
  </si>
  <si>
    <t xml:space="preserve"> 8. En bedrift kjøper en maskin på kreditt for kr. 875.000 inkl. mva. Bedriften bruker saldoavskrivninger med 30% saldoavskrivninger. </t>
  </si>
  <si>
    <t>a. Bruk balanseligningen og før inn kjøpet.</t>
  </si>
  <si>
    <t xml:space="preserve">b. Bruk balanseligningen og før inn betaling av kjøpet fra bank. </t>
  </si>
  <si>
    <t xml:space="preserve">c. Beregn avskrivningene for år 1, og før disse inn i balanseligningen. </t>
  </si>
  <si>
    <t>d. Hvis vi fortsatt eier denne maskinen tre år senere, beregn avskrivningen det 3. året.</t>
  </si>
  <si>
    <t>1. Langsiktig gjeld er 500.000 den 1.1.18 og 660.000 den 31.12.18.  Vi har betalt avdrag på kr. 50.000 i 2018.  Har vi tatt opp nytt lån i løpet av året, eventuelt hvor mye?</t>
  </si>
  <si>
    <t>2. Vi betaler forsikringer en gang i året sist 1. september i 2018 med kr. 48.000.  Utgiften ble ført som kostnad.  Du skal periodisere fakturaen og finne kostnaden for 2018, til og med august.</t>
  </si>
  <si>
    <t>3. Anta at vi har kjøpt inn varer for kr. 300.000 inkl. mva.  og at lageret ved årets begynnelse er kr. 20.000 og ved periodens slutt kr. 15.000.  Hvor stor er varekostnaden?</t>
  </si>
  <si>
    <t xml:space="preserve">4. En bedrift kjøper en varebil for kr. 875.000 inkl. mva på kreditt.  Bedriften bruker lineære avskrivninger og levetiden er satt til 5 år.  Etter levetidens utløp planlegger bedriften å selge varebilen for kr. 125.000 inkl. mva.  </t>
  </si>
  <si>
    <t>5. En kunde har gått konkurs og vi får ikke innbetalt kundefordringen på kr. 250.000 inkl. mva.  Bruk balanseligningen og vis føringen.</t>
  </si>
  <si>
    <t>6. Salgsinntekt for en bedrift er kr. 52.000 uten mva.  Bruttofortjenesten er 40%.  Hvor stor er varekostnaden i kr og %, og hvor stor er bruttofortjenesten i kr.?</t>
  </si>
  <si>
    <t>7. Du får følgende informasjon om en bedrifts regnskap.  Bedriften er mva plikt (25%). (alle tall i 1000)</t>
  </si>
  <si>
    <t>a) Hva er endring varelager i perioden?</t>
  </si>
  <si>
    <t>b) Hvor mye ble utbetalt til leverandørene i perioden?</t>
  </si>
  <si>
    <t xml:space="preserve">c) Beregn kjøp av nye anleggsmidler inkl. mva.  Det ble i perioden solgt AM uten mva for kr. 1.000 og dette ga en gevinst på kr. 100.  </t>
  </si>
  <si>
    <t>Oppgave 1</t>
  </si>
  <si>
    <t>IB</t>
  </si>
  <si>
    <t>UB</t>
  </si>
  <si>
    <t>Avdrag</t>
  </si>
  <si>
    <t>Oppgave 2</t>
  </si>
  <si>
    <t>Utgift</t>
  </si>
  <si>
    <t>Kostnad/mnd</t>
  </si>
  <si>
    <t>Kostnad t.o.m august</t>
  </si>
  <si>
    <t>Saldo etter bokført avdrag</t>
  </si>
  <si>
    <t>UB per 31.12.18</t>
  </si>
  <si>
    <t>Endring i perioden (økning)</t>
  </si>
  <si>
    <t>Oppgave 3</t>
  </si>
  <si>
    <t>Varekostnad:</t>
  </si>
  <si>
    <t>Beholdningsreduksjon</t>
  </si>
  <si>
    <t>Sum</t>
  </si>
  <si>
    <t>Innkjøp eksl. Mva</t>
  </si>
  <si>
    <t>IB varelager</t>
  </si>
  <si>
    <t>UB varelager</t>
  </si>
  <si>
    <t xml:space="preserve">Endring </t>
  </si>
  <si>
    <t>Oppgave 4</t>
  </si>
  <si>
    <t>Inkl. mva</t>
  </si>
  <si>
    <t xml:space="preserve">Eks. mva </t>
  </si>
  <si>
    <t>Restverdi</t>
  </si>
  <si>
    <t>Levetid</t>
  </si>
  <si>
    <t xml:space="preserve">Årlig avskrivning </t>
  </si>
  <si>
    <t>Balanseligning</t>
  </si>
  <si>
    <t>Eiendeler</t>
  </si>
  <si>
    <t>Eiendeler = Egenkapital + Gjeld</t>
  </si>
  <si>
    <t>AM</t>
  </si>
  <si>
    <t>OM</t>
  </si>
  <si>
    <t>EK + GJELD</t>
  </si>
  <si>
    <t>EK</t>
  </si>
  <si>
    <t>LG</t>
  </si>
  <si>
    <t>KG</t>
  </si>
  <si>
    <t>Mva</t>
  </si>
  <si>
    <t>Oppgave 5</t>
  </si>
  <si>
    <t>Oppgave 6</t>
  </si>
  <si>
    <t>Salgsinntekt</t>
  </si>
  <si>
    <t>Bruttofortjeneste</t>
  </si>
  <si>
    <t>Varekostnad</t>
  </si>
  <si>
    <t>Oppgave 7</t>
  </si>
  <si>
    <t>a)    Hva er endring varelager i perioden?</t>
  </si>
  <si>
    <t xml:space="preserve">Varekjøpet eks. mva. </t>
  </si>
  <si>
    <t>Endring i perioden</t>
  </si>
  <si>
    <t>b)    Hvor mye ble utbetalt til leverandørene i perioden?</t>
  </si>
  <si>
    <t>Endring i Leverandørgjeld</t>
  </si>
  <si>
    <t>Utbetalt i perioden</t>
  </si>
  <si>
    <t xml:space="preserve">c)     Beregn kjøp av nye anleggsmidler inkl. mva.  Det ble i perioden solgt AM uten mva for kr. 1.000 og dette ga en gevinst på kr. 100.  </t>
  </si>
  <si>
    <t>Endring i AM</t>
  </si>
  <si>
    <t>Økning</t>
  </si>
  <si>
    <t>Bokført verdi av solgte AM</t>
  </si>
  <si>
    <t>Kjøp av AM eks. mva</t>
  </si>
  <si>
    <t xml:space="preserve">Kjøp av AM inkl. mva </t>
  </si>
  <si>
    <t>Oppgave 8</t>
  </si>
  <si>
    <t>Kontroll</t>
  </si>
  <si>
    <t>a.</t>
  </si>
  <si>
    <t>b.</t>
  </si>
  <si>
    <t>c.</t>
  </si>
  <si>
    <t>Avskrivning</t>
  </si>
  <si>
    <t>Saldoavskrivning</t>
  </si>
  <si>
    <t>ÅR</t>
  </si>
  <si>
    <t>Sats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</si>
</sst>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7" formatCode="General\ &quot;år&quot;"/>
    <numFmt numFmtId="172" formatCode="#,##0_ ;\-#,##0\ "/>
  </numFmts>
  <fonts count="15" x14ac:knownFonts="1">
    <font>
      <sz val="11"/>
      <color theme="1"/>
      <name val="Calibri"/>
      <family val="2"/>
      <scheme val="minor"/>
    </font>
    <font>
      <sz val="11"/>
      <color theme="1"/>
      <name val="Calibri"/>
      <family val="2"/>
      <scheme val="minor"/>
    </font>
    <font>
      <sz val="11"/>
      <color theme="1"/>
      <name val="Tahoma"/>
      <family val="2"/>
    </font>
    <font>
      <sz val="12"/>
      <color theme="1"/>
      <name val="Tahoma"/>
      <family val="2"/>
    </font>
    <font>
      <b/>
      <sz val="12"/>
      <color theme="1"/>
      <name val="Tahoma"/>
      <family val="2"/>
    </font>
    <font>
      <sz val="8"/>
      <name val="Calibri"/>
      <family val="2"/>
      <scheme val="minor"/>
    </font>
    <font>
      <b/>
      <sz val="16"/>
      <color theme="1"/>
      <name val="Tahoma"/>
      <family val="2"/>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sz val="10"/>
      <color theme="1"/>
      <name val="Calibri"/>
      <family val="2"/>
      <scheme val="minor"/>
    </font>
    <font>
      <sz val="11"/>
      <name val="Calibri"/>
      <family val="2"/>
      <scheme val="minor"/>
    </font>
    <font>
      <i/>
      <sz val="10"/>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26">
    <border>
      <left/>
      <right/>
      <top/>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165" fontId="3" fillId="0" borderId="0" xfId="1" applyNumberFormat="1" applyFont="1" applyFill="1" applyBorder="1"/>
    <xf numFmtId="165" fontId="6" fillId="0" borderId="0" xfId="1" applyNumberFormat="1" applyFont="1" applyFill="1"/>
    <xf numFmtId="165" fontId="2" fillId="0" borderId="0" xfId="1" applyNumberFormat="1" applyFont="1" applyFill="1"/>
    <xf numFmtId="165" fontId="4" fillId="0" borderId="0" xfId="1" applyNumberFormat="1" applyFont="1" applyFill="1"/>
    <xf numFmtId="49" fontId="2" fillId="0" borderId="0" xfId="1" quotePrefix="1" applyNumberFormat="1" applyFont="1" applyFill="1"/>
    <xf numFmtId="49" fontId="2" fillId="0" borderId="0" xfId="1" applyNumberFormat="1" applyFont="1" applyFill="1"/>
    <xf numFmtId="165" fontId="10" fillId="0" borderId="0" xfId="1" applyNumberFormat="1" applyFont="1" applyAlignment="1">
      <alignment horizontal="left" vertical="center"/>
    </xf>
    <xf numFmtId="165" fontId="0" fillId="0" borderId="0" xfId="1" applyNumberFormat="1" applyFont="1"/>
    <xf numFmtId="165" fontId="0" fillId="0" borderId="1" xfId="1" applyNumberFormat="1" applyFont="1" applyBorder="1"/>
    <xf numFmtId="165" fontId="11" fillId="0" borderId="0" xfId="1" applyNumberFormat="1" applyFont="1"/>
    <xf numFmtId="165" fontId="7" fillId="0" borderId="0" xfId="1" applyNumberFormat="1" applyFont="1"/>
    <xf numFmtId="165" fontId="11" fillId="0" borderId="2" xfId="1" applyNumberFormat="1" applyFont="1" applyBorder="1"/>
    <xf numFmtId="165" fontId="7" fillId="0" borderId="0" xfId="1" applyNumberFormat="1" applyFont="1" applyAlignment="1">
      <alignment horizontal="center"/>
    </xf>
    <xf numFmtId="167" fontId="0" fillId="0" borderId="0" xfId="1" applyNumberFormat="1" applyFont="1"/>
    <xf numFmtId="165" fontId="0" fillId="0" borderId="0" xfId="1" applyNumberFormat="1" applyFont="1" applyAlignment="1">
      <alignment horizontal="center"/>
    </xf>
    <xf numFmtId="165" fontId="8" fillId="0" borderId="0" xfId="1" applyNumberFormat="1" applyFont="1" applyAlignment="1">
      <alignment horizontal="center"/>
    </xf>
    <xf numFmtId="165" fontId="7" fillId="0" borderId="4" xfId="1" applyNumberFormat="1" applyFont="1" applyBorder="1" applyAlignment="1">
      <alignment horizontal="center"/>
    </xf>
    <xf numFmtId="165" fontId="7" fillId="0" borderId="5" xfId="1" applyNumberFormat="1" applyFont="1" applyBorder="1" applyAlignment="1">
      <alignment horizontal="center"/>
    </xf>
    <xf numFmtId="165" fontId="7" fillId="0" borderId="3" xfId="1" applyNumberFormat="1" applyFont="1" applyBorder="1" applyAlignment="1">
      <alignment horizontal="center"/>
    </xf>
    <xf numFmtId="165" fontId="0" fillId="0" borderId="6" xfId="1" applyNumberFormat="1" applyFont="1" applyBorder="1"/>
    <xf numFmtId="165" fontId="9" fillId="2" borderId="7" xfId="1" applyNumberFormat="1" applyFont="1" applyFill="1" applyBorder="1" applyAlignment="1">
      <alignment horizontal="center" vertical="center"/>
    </xf>
    <xf numFmtId="165" fontId="9" fillId="2" borderId="8" xfId="1" applyNumberFormat="1" applyFont="1" applyFill="1" applyBorder="1" applyAlignment="1">
      <alignment horizontal="center" vertical="center"/>
    </xf>
    <xf numFmtId="165" fontId="9" fillId="2" borderId="9" xfId="1" applyNumberFormat="1" applyFont="1" applyFill="1" applyBorder="1" applyAlignment="1">
      <alignment horizontal="center" vertical="center"/>
    </xf>
    <xf numFmtId="165" fontId="9" fillId="2" borderId="10" xfId="1" applyNumberFormat="1" applyFont="1" applyFill="1" applyBorder="1" applyAlignment="1">
      <alignment horizontal="center" vertical="center"/>
    </xf>
    <xf numFmtId="165" fontId="9" fillId="3" borderId="7" xfId="1" applyNumberFormat="1" applyFont="1" applyFill="1" applyBorder="1" applyAlignment="1">
      <alignment horizontal="center" vertical="center"/>
    </xf>
    <xf numFmtId="165" fontId="9" fillId="3" borderId="1" xfId="1" applyNumberFormat="1" applyFont="1" applyFill="1" applyBorder="1" applyAlignment="1">
      <alignment horizontal="center" vertical="center"/>
    </xf>
    <xf numFmtId="165" fontId="9" fillId="3" borderId="8" xfId="1" applyNumberFormat="1" applyFont="1" applyFill="1" applyBorder="1" applyAlignment="1">
      <alignment horizontal="center" vertical="center"/>
    </xf>
    <xf numFmtId="165" fontId="9" fillId="3" borderId="9" xfId="1" applyNumberFormat="1" applyFont="1" applyFill="1" applyBorder="1" applyAlignment="1">
      <alignment horizontal="center" vertical="center"/>
    </xf>
    <xf numFmtId="165" fontId="9" fillId="3" borderId="11" xfId="1" applyNumberFormat="1" applyFont="1" applyFill="1" applyBorder="1" applyAlignment="1">
      <alignment horizontal="center" vertical="center"/>
    </xf>
    <xf numFmtId="165" fontId="9" fillId="3" borderId="10" xfId="1" applyNumberFormat="1" applyFont="1" applyFill="1" applyBorder="1" applyAlignment="1">
      <alignment horizontal="center" vertical="center"/>
    </xf>
    <xf numFmtId="165" fontId="0" fillId="0" borderId="12" xfId="1" applyNumberFormat="1" applyFont="1" applyBorder="1"/>
    <xf numFmtId="165" fontId="0" fillId="0" borderId="13" xfId="1" applyNumberFormat="1" applyFont="1" applyBorder="1"/>
    <xf numFmtId="165" fontId="0" fillId="4" borderId="3" xfId="1" applyNumberFormat="1" applyFont="1" applyFill="1" applyBorder="1"/>
    <xf numFmtId="165" fontId="0" fillId="5" borderId="4" xfId="1" applyNumberFormat="1" applyFont="1" applyFill="1" applyBorder="1"/>
    <xf numFmtId="165" fontId="0" fillId="5" borderId="3" xfId="1" applyNumberFormat="1" applyFont="1" applyFill="1" applyBorder="1"/>
    <xf numFmtId="165" fontId="0" fillId="5" borderId="5" xfId="1" applyNumberFormat="1" applyFont="1" applyFill="1" applyBorder="1"/>
    <xf numFmtId="9" fontId="0" fillId="0" borderId="0" xfId="2" applyFont="1"/>
    <xf numFmtId="9" fontId="11" fillId="0" borderId="0" xfId="2" applyFont="1"/>
    <xf numFmtId="165" fontId="1" fillId="0" borderId="0" xfId="1" applyNumberFormat="1" applyFont="1"/>
    <xf numFmtId="165" fontId="0" fillId="0" borderId="0" xfId="0" applyNumberFormat="1"/>
    <xf numFmtId="165" fontId="11" fillId="0" borderId="0" xfId="0" applyNumberFormat="1" applyFont="1"/>
    <xf numFmtId="165" fontId="11" fillId="0" borderId="14" xfId="0" applyNumberFormat="1" applyFont="1" applyBorder="1"/>
    <xf numFmtId="0" fontId="12" fillId="0" borderId="0" xfId="0" applyFont="1"/>
    <xf numFmtId="165" fontId="13" fillId="0" borderId="0" xfId="0" applyNumberFormat="1" applyFont="1"/>
    <xf numFmtId="165" fontId="1" fillId="0" borderId="18" xfId="1" applyNumberFormat="1" applyFont="1" applyBorder="1"/>
    <xf numFmtId="165" fontId="1" fillId="0" borderId="20" xfId="1" applyNumberFormat="1" applyFont="1" applyBorder="1"/>
    <xf numFmtId="165" fontId="1" fillId="0" borderId="23" xfId="1" applyNumberFormat="1" applyFont="1" applyBorder="1"/>
    <xf numFmtId="165" fontId="1" fillId="6" borderId="16" xfId="1" applyNumberFormat="1" applyFont="1" applyFill="1" applyBorder="1"/>
    <xf numFmtId="165" fontId="1" fillId="6" borderId="17" xfId="1" applyNumberFormat="1" applyFont="1" applyFill="1" applyBorder="1"/>
    <xf numFmtId="165" fontId="1" fillId="6" borderId="19" xfId="1" applyNumberFormat="1" applyFont="1" applyFill="1" applyBorder="1"/>
    <xf numFmtId="165" fontId="1" fillId="6" borderId="0" xfId="1" applyNumberFormat="1" applyFont="1" applyFill="1" applyBorder="1"/>
    <xf numFmtId="165" fontId="1" fillId="6" borderId="21" xfId="1" applyNumberFormat="1" applyFont="1" applyFill="1" applyBorder="1"/>
    <xf numFmtId="165" fontId="1" fillId="6" borderId="22" xfId="1" applyNumberFormat="1" applyFont="1" applyFill="1" applyBorder="1"/>
    <xf numFmtId="165" fontId="12" fillId="0" borderId="0" xfId="1" applyNumberFormat="1" applyFont="1"/>
    <xf numFmtId="172" fontId="14" fillId="0" borderId="0" xfId="1" applyNumberFormat="1" applyFont="1"/>
    <xf numFmtId="165" fontId="14" fillId="0" borderId="0" xfId="1" applyNumberFormat="1" applyFont="1" applyAlignment="1">
      <alignment horizontal="right"/>
    </xf>
    <xf numFmtId="165" fontId="0" fillId="0" borderId="0" xfId="1" applyNumberFormat="1" applyFont="1" applyAlignment="1">
      <alignment horizontal="right"/>
    </xf>
    <xf numFmtId="165" fontId="7" fillId="0" borderId="0" xfId="1" applyNumberFormat="1" applyFont="1" applyAlignment="1">
      <alignment horizontal="right"/>
    </xf>
    <xf numFmtId="165" fontId="9" fillId="7" borderId="16" xfId="1" applyNumberFormat="1" applyFont="1" applyFill="1" applyBorder="1" applyAlignment="1">
      <alignment horizontal="center" vertical="center"/>
    </xf>
    <xf numFmtId="165" fontId="9" fillId="7" borderId="17" xfId="1" applyNumberFormat="1" applyFont="1" applyFill="1" applyBorder="1" applyAlignment="1">
      <alignment horizontal="center" vertical="center"/>
    </xf>
    <xf numFmtId="165" fontId="9" fillId="7" borderId="18" xfId="1" applyNumberFormat="1" applyFont="1" applyFill="1" applyBorder="1" applyAlignment="1">
      <alignment horizontal="center" vertical="center"/>
    </xf>
    <xf numFmtId="165" fontId="9" fillId="7" borderId="21" xfId="1" applyNumberFormat="1" applyFont="1" applyFill="1" applyBorder="1" applyAlignment="1">
      <alignment horizontal="center" vertical="center"/>
    </xf>
    <xf numFmtId="165" fontId="9" fillId="7" borderId="22" xfId="1" applyNumberFormat="1" applyFont="1" applyFill="1" applyBorder="1" applyAlignment="1">
      <alignment horizontal="center" vertical="center"/>
    </xf>
    <xf numFmtId="165" fontId="9" fillId="7" borderId="23" xfId="1" applyNumberFormat="1" applyFont="1" applyFill="1" applyBorder="1" applyAlignment="1">
      <alignment horizontal="center" vertical="center"/>
    </xf>
    <xf numFmtId="165" fontId="0" fillId="0" borderId="24" xfId="1" applyNumberFormat="1" applyFont="1" applyBorder="1"/>
    <xf numFmtId="165" fontId="0" fillId="0" borderId="25" xfId="1" applyNumberFormat="1" applyFont="1" applyBorder="1"/>
    <xf numFmtId="0" fontId="7" fillId="6" borderId="15" xfId="1" applyNumberFormat="1" applyFont="1" applyFill="1" applyBorder="1" applyAlignment="1">
      <alignment horizontal="center"/>
    </xf>
    <xf numFmtId="165" fontId="1" fillId="0" borderId="0" xfId="1" applyNumberFormat="1" applyFont="1" applyAlignment="1">
      <alignment horizontal="right"/>
    </xf>
    <xf numFmtId="9" fontId="7" fillId="6" borderId="24" xfId="2" applyFont="1" applyFill="1" applyBorder="1" applyAlignment="1">
      <alignment horizontal="center"/>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419100</xdr:colOff>
      <xdr:row>4</xdr:row>
      <xdr:rowOff>85725</xdr:rowOff>
    </xdr:to>
    <xdr:sp macro="" textlink="">
      <xdr:nvSpPr>
        <xdr:cNvPr id="2" name="TekstSylinder 1">
          <a:extLst>
            <a:ext uri="{FF2B5EF4-FFF2-40B4-BE49-F238E27FC236}">
              <a16:creationId xmlns:a16="http://schemas.microsoft.com/office/drawing/2014/main" id="{BA7F7248-1F57-4F0B-93FA-230611B1641A}"/>
            </a:ext>
          </a:extLst>
        </xdr:cNvPr>
        <xdr:cNvSpPr txBox="1"/>
      </xdr:nvSpPr>
      <xdr:spPr>
        <a:xfrm>
          <a:off x="0" y="381000"/>
          <a:ext cx="62960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Langsiktig gjeld er 500.000 den 1.1.18 og 660.000 den 31.12.18.  Vi har betalt avdrag på kr. 50.000 i 2018.  </a:t>
          </a:r>
          <a:r>
            <a:rPr lang="en-US" sz="1100" b="1" i="0" u="none" strike="noStrike">
              <a:solidFill>
                <a:schemeClr val="dk1"/>
              </a:solidFill>
              <a:effectLst/>
              <a:latin typeface="+mn-lt"/>
              <a:ea typeface="+mn-ea"/>
              <a:cs typeface="+mn-cs"/>
            </a:rPr>
            <a:t>Har vi tatt opp nytt lån i løpet av året, eventuelt hvor mye? </a:t>
          </a:r>
          <a:r>
            <a:rPr lang="en-US" b="1"/>
            <a:t> </a:t>
          </a:r>
          <a:endParaRPr lang="en-US" sz="1100" b="1"/>
        </a:p>
      </xdr:txBody>
    </xdr:sp>
    <xdr:clientData/>
  </xdr:twoCellAnchor>
  <xdr:twoCellAnchor>
    <xdr:from>
      <xdr:col>3</xdr:col>
      <xdr:colOff>209550</xdr:colOff>
      <xdr:row>9</xdr:row>
      <xdr:rowOff>47625</xdr:rowOff>
    </xdr:from>
    <xdr:to>
      <xdr:col>8</xdr:col>
      <xdr:colOff>352425</xdr:colOff>
      <xdr:row>14</xdr:row>
      <xdr:rowOff>152400</xdr:rowOff>
    </xdr:to>
    <xdr:sp macro="" textlink="">
      <xdr:nvSpPr>
        <xdr:cNvPr id="4" name="TekstSylinder 3">
          <a:extLst>
            <a:ext uri="{FF2B5EF4-FFF2-40B4-BE49-F238E27FC236}">
              <a16:creationId xmlns:a16="http://schemas.microsoft.com/office/drawing/2014/main" id="{5CD77E50-5314-4622-8E5F-B655F0C02352}"/>
            </a:ext>
          </a:extLst>
        </xdr:cNvPr>
        <xdr:cNvSpPr txBox="1"/>
      </xdr:nvSpPr>
      <xdr:spPr>
        <a:xfrm>
          <a:off x="3381375" y="1762125"/>
          <a:ext cx="3524250"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Økning i</a:t>
          </a:r>
          <a:r>
            <a:rPr lang="en-US" sz="1100" baseline="0"/>
            <a:t> saldobalanse til langsiktig gjeld vil si at </a:t>
          </a:r>
          <a:r>
            <a:rPr lang="en-US" sz="1100" b="1" baseline="0">
              <a:solidFill>
                <a:srgbClr val="FF0000"/>
              </a:solidFill>
            </a:rPr>
            <a:t>vi har tatt opp et nytt lån </a:t>
          </a:r>
          <a:r>
            <a:rPr lang="en-US" sz="1100" baseline="0"/>
            <a:t>i perioden. </a:t>
          </a:r>
        </a:p>
        <a:p>
          <a:endParaRPr lang="en-US" sz="1100" baseline="0"/>
        </a:p>
        <a:p>
          <a:r>
            <a:rPr lang="en-US" sz="1100" baseline="0"/>
            <a:t>Langisktig gjelds konto er blitt debitert med 50 000.</a:t>
          </a:r>
        </a:p>
        <a:p>
          <a:r>
            <a:rPr lang="en-US" sz="1100" baseline="0"/>
            <a:t>Llangsiktig gjelds konto er blitt kreditert med 210 000.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2</xdr:row>
      <xdr:rowOff>1</xdr:rowOff>
    </xdr:from>
    <xdr:to>
      <xdr:col>7</xdr:col>
      <xdr:colOff>533400</xdr:colOff>
      <xdr:row>4</xdr:row>
      <xdr:rowOff>171451</xdr:rowOff>
    </xdr:to>
    <xdr:sp macro="" textlink="">
      <xdr:nvSpPr>
        <xdr:cNvPr id="2" name="TekstSylinder 1">
          <a:extLst>
            <a:ext uri="{FF2B5EF4-FFF2-40B4-BE49-F238E27FC236}">
              <a16:creationId xmlns:a16="http://schemas.microsoft.com/office/drawing/2014/main" id="{67EA100A-47DA-4D2D-86E6-6048B4BCF179}"/>
            </a:ext>
          </a:extLst>
        </xdr:cNvPr>
        <xdr:cNvSpPr txBox="1"/>
      </xdr:nvSpPr>
      <xdr:spPr>
        <a:xfrm>
          <a:off x="9526" y="381001"/>
          <a:ext cx="6457949"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Vi betaler forsikringer en gang i året sist 1. september i 2018 med kr. 48.000.  Utgiften ble ført som kostnad.  </a:t>
          </a:r>
          <a:r>
            <a:rPr lang="en-US" sz="1100" b="1" i="0" u="none" strike="noStrike">
              <a:solidFill>
                <a:schemeClr val="dk1"/>
              </a:solidFill>
              <a:effectLst/>
              <a:latin typeface="+mn-lt"/>
              <a:ea typeface="+mn-ea"/>
              <a:cs typeface="+mn-cs"/>
            </a:rPr>
            <a:t>Du skal periodisere fakturaen og finne kostnaden for 2018, til og med august. </a:t>
          </a:r>
          <a:r>
            <a:rPr lang="en-US" b="1"/>
            <a:t> </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xdr:rowOff>
    </xdr:from>
    <xdr:to>
      <xdr:col>6</xdr:col>
      <xdr:colOff>114299</xdr:colOff>
      <xdr:row>4</xdr:row>
      <xdr:rowOff>161925</xdr:rowOff>
    </xdr:to>
    <xdr:sp macro="" textlink="">
      <xdr:nvSpPr>
        <xdr:cNvPr id="2" name="TekstSylinder 1">
          <a:extLst>
            <a:ext uri="{FF2B5EF4-FFF2-40B4-BE49-F238E27FC236}">
              <a16:creationId xmlns:a16="http://schemas.microsoft.com/office/drawing/2014/main" id="{F2D2C5B0-EB45-456F-8C3D-9FEEE05C00A7}"/>
            </a:ext>
          </a:extLst>
        </xdr:cNvPr>
        <xdr:cNvSpPr txBox="1"/>
      </xdr:nvSpPr>
      <xdr:spPr>
        <a:xfrm>
          <a:off x="0" y="381001"/>
          <a:ext cx="5619749" cy="542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Anta at vi har kjøpt inn varer for kr. 300.000 inkl. mva.  og at lageret ved årets begynnelse er kr. 20.000 og ved periodens slutt kr. 15.000.  </a:t>
          </a:r>
          <a:r>
            <a:rPr lang="en-US" sz="1100" b="1" i="0" u="none" strike="noStrike">
              <a:solidFill>
                <a:schemeClr val="dk1"/>
              </a:solidFill>
              <a:effectLst/>
              <a:latin typeface="+mn-lt"/>
              <a:ea typeface="+mn-ea"/>
              <a:cs typeface="+mn-cs"/>
            </a:rPr>
            <a:t>Hvor stor er varekostnaden? </a:t>
          </a:r>
          <a:r>
            <a:rPr lang="en-US" b="1"/>
            <a:t> </a:t>
          </a:r>
          <a:endParaRPr lang="en-US" sz="1100" b="1"/>
        </a:p>
      </xdr:txBody>
    </xdr:sp>
    <xdr:clientData/>
  </xdr:twoCellAnchor>
  <xdr:twoCellAnchor>
    <xdr:from>
      <xdr:col>2</xdr:col>
      <xdr:colOff>485774</xdr:colOff>
      <xdr:row>14</xdr:row>
      <xdr:rowOff>57151</xdr:rowOff>
    </xdr:from>
    <xdr:to>
      <xdr:col>6</xdr:col>
      <xdr:colOff>380999</xdr:colOff>
      <xdr:row>17</xdr:row>
      <xdr:rowOff>19051</xdr:rowOff>
    </xdr:to>
    <xdr:sp macro="" textlink="">
      <xdr:nvSpPr>
        <xdr:cNvPr id="3" name="TekstSylinder 2">
          <a:extLst>
            <a:ext uri="{FF2B5EF4-FFF2-40B4-BE49-F238E27FC236}">
              <a16:creationId xmlns:a16="http://schemas.microsoft.com/office/drawing/2014/main" id="{B29E740A-4FB6-4308-A4B4-C56301EB0C73}"/>
            </a:ext>
          </a:extLst>
        </xdr:cNvPr>
        <xdr:cNvSpPr txBox="1"/>
      </xdr:nvSpPr>
      <xdr:spPr>
        <a:xfrm>
          <a:off x="2943224" y="2743201"/>
          <a:ext cx="29432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Beholdningsreduksjon. </a:t>
          </a:r>
          <a:r>
            <a:rPr lang="en-US" sz="1100"/>
            <a:t>Verdien</a:t>
          </a:r>
          <a:r>
            <a:rPr lang="en-US" sz="1100" baseline="0"/>
            <a:t> av varelageret på 5 000 ble satt i produksjonen i perioden. </a:t>
          </a:r>
          <a:endParaRPr lang="en-US" sz="1100"/>
        </a:p>
      </xdr:txBody>
    </xdr:sp>
    <xdr:clientData/>
  </xdr:twoCellAnchor>
  <xdr:twoCellAnchor>
    <xdr:from>
      <xdr:col>2</xdr:col>
      <xdr:colOff>628650</xdr:colOff>
      <xdr:row>8</xdr:row>
      <xdr:rowOff>28576</xdr:rowOff>
    </xdr:from>
    <xdr:to>
      <xdr:col>5</xdr:col>
      <xdr:colOff>361950</xdr:colOff>
      <xdr:row>9</xdr:row>
      <xdr:rowOff>142876</xdr:rowOff>
    </xdr:to>
    <xdr:sp macro="" textlink="">
      <xdr:nvSpPr>
        <xdr:cNvPr id="4" name="TekstSylinder 3">
          <a:extLst>
            <a:ext uri="{FF2B5EF4-FFF2-40B4-BE49-F238E27FC236}">
              <a16:creationId xmlns:a16="http://schemas.microsoft.com/office/drawing/2014/main" id="{1EE311E8-2EF5-4038-B479-FED5089C9870}"/>
            </a:ext>
          </a:extLst>
        </xdr:cNvPr>
        <xdr:cNvSpPr txBox="1"/>
      </xdr:nvSpPr>
      <xdr:spPr>
        <a:xfrm>
          <a:off x="3086100" y="1552576"/>
          <a:ext cx="20193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Varekostnad = IB</a:t>
          </a:r>
          <a:r>
            <a:rPr lang="en-US" sz="1100" baseline="0"/>
            <a:t> - UB + Kjøp</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171450</xdr:rowOff>
    </xdr:from>
    <xdr:to>
      <xdr:col>8</xdr:col>
      <xdr:colOff>561975</xdr:colOff>
      <xdr:row>5</xdr:row>
      <xdr:rowOff>133350</xdr:rowOff>
    </xdr:to>
    <xdr:sp macro="" textlink="">
      <xdr:nvSpPr>
        <xdr:cNvPr id="2" name="TekstSylinder 1">
          <a:extLst>
            <a:ext uri="{FF2B5EF4-FFF2-40B4-BE49-F238E27FC236}">
              <a16:creationId xmlns:a16="http://schemas.microsoft.com/office/drawing/2014/main" id="{FC7B811C-C3FB-43EE-A5B8-FF4E8D3B41AE}"/>
            </a:ext>
          </a:extLst>
        </xdr:cNvPr>
        <xdr:cNvSpPr txBox="1"/>
      </xdr:nvSpPr>
      <xdr:spPr>
        <a:xfrm>
          <a:off x="0" y="361950"/>
          <a:ext cx="6543675"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En bedrift kjøper en varebil for kr. 875.000 inkl. mva på kreditt.  Bedriften bruker lineære avskrivninger og levetiden er satt til 5 år.  Etter levetidens utløp planlegger bedriften å selge varebilen for kr. 125.000 inkl. mva. </a:t>
          </a:r>
          <a:r>
            <a:rPr lang="en-US" sz="1100" b="1" i="0" u="none" strike="noStrike">
              <a:solidFill>
                <a:schemeClr val="dk1"/>
              </a:solidFill>
              <a:effectLst/>
              <a:latin typeface="+mn-lt"/>
              <a:ea typeface="+mn-ea"/>
              <a:cs typeface="+mn-cs"/>
            </a:rPr>
            <a:t>Bruk balanseligningen og før bilkjøpet og avskrivningene det første året.  </a:t>
          </a:r>
          <a:r>
            <a:rPr lang="en-US" b="1"/>
            <a:t> </a:t>
          </a:r>
          <a:r>
            <a:rPr lang="en-US" sz="1100" b="1" i="0" u="none" strike="noStrike">
              <a:solidFill>
                <a:schemeClr val="dk1"/>
              </a:solidFill>
              <a:effectLst/>
              <a:latin typeface="+mn-lt"/>
              <a:ea typeface="+mn-ea"/>
              <a:cs typeface="+mn-cs"/>
            </a:rPr>
            <a:t>  </a:t>
          </a:r>
          <a:r>
            <a:rPr lang="en-US" b="1"/>
            <a:t> </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57151</xdr:rowOff>
    </xdr:from>
    <xdr:to>
      <xdr:col>7</xdr:col>
      <xdr:colOff>200025</xdr:colOff>
      <xdr:row>5</xdr:row>
      <xdr:rowOff>76201</xdr:rowOff>
    </xdr:to>
    <xdr:sp macro="" textlink="">
      <xdr:nvSpPr>
        <xdr:cNvPr id="2" name="TekstSylinder 1">
          <a:extLst>
            <a:ext uri="{FF2B5EF4-FFF2-40B4-BE49-F238E27FC236}">
              <a16:creationId xmlns:a16="http://schemas.microsoft.com/office/drawing/2014/main" id="{80E9FCA7-F23E-42EC-B802-D548938DE37B}"/>
            </a:ext>
          </a:extLst>
        </xdr:cNvPr>
        <xdr:cNvSpPr txBox="1"/>
      </xdr:nvSpPr>
      <xdr:spPr>
        <a:xfrm>
          <a:off x="0" y="438151"/>
          <a:ext cx="5534025"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En kunde har gått konkurs og vi får ikke innbetalt kundefordringen på kr. 250.000 inkl. mva.  </a:t>
          </a:r>
          <a:r>
            <a:rPr lang="en-US" sz="1100" b="1" i="0" u="none" strike="noStrike">
              <a:solidFill>
                <a:schemeClr val="dk1"/>
              </a:solidFill>
              <a:effectLst/>
              <a:latin typeface="+mn-lt"/>
              <a:ea typeface="+mn-ea"/>
              <a:cs typeface="+mn-cs"/>
            </a:rPr>
            <a:t>Bruk balanseligningen og vis føringen. </a:t>
          </a:r>
          <a:r>
            <a:rPr lang="en-US" b="1"/>
            <a:t> </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66675</xdr:rowOff>
    </xdr:from>
    <xdr:to>
      <xdr:col>6</xdr:col>
      <xdr:colOff>9525</xdr:colOff>
      <xdr:row>5</xdr:row>
      <xdr:rowOff>104775</xdr:rowOff>
    </xdr:to>
    <xdr:sp macro="" textlink="">
      <xdr:nvSpPr>
        <xdr:cNvPr id="2" name="TekstSylinder 1">
          <a:extLst>
            <a:ext uri="{FF2B5EF4-FFF2-40B4-BE49-F238E27FC236}">
              <a16:creationId xmlns:a16="http://schemas.microsoft.com/office/drawing/2014/main" id="{380BBC6F-85BF-4FA7-97B8-151CA307229A}"/>
            </a:ext>
          </a:extLst>
        </xdr:cNvPr>
        <xdr:cNvSpPr txBox="1"/>
      </xdr:nvSpPr>
      <xdr:spPr>
        <a:xfrm>
          <a:off x="0" y="447675"/>
          <a:ext cx="4867275" cy="60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Salgsinntekt for en bedrift er kr. 52.000 uten mva.  Bruttofortjenesten er 40%.  </a:t>
          </a:r>
          <a:r>
            <a:rPr lang="en-US" sz="1100" b="1" i="0" u="none" strike="noStrike">
              <a:solidFill>
                <a:schemeClr val="dk1"/>
              </a:solidFill>
              <a:effectLst/>
              <a:latin typeface="+mn-lt"/>
              <a:ea typeface="+mn-ea"/>
              <a:cs typeface="+mn-cs"/>
            </a:rPr>
            <a:t>Hvor stor er varekostnaden i kr og %, og hvor stor er bruttofortjenesten i kr.? </a:t>
          </a:r>
          <a:r>
            <a:rPr lang="en-US" b="1"/>
            <a:t> </a:t>
          </a:r>
          <a:endParaRPr lang="en-US" sz="1100" b="1"/>
        </a:p>
      </xdr:txBody>
    </xdr:sp>
    <xdr:clientData/>
  </xdr:twoCellAnchor>
  <xdr:twoCellAnchor editAs="oneCell">
    <xdr:from>
      <xdr:col>3</xdr:col>
      <xdr:colOff>257175</xdr:colOff>
      <xdr:row>8</xdr:row>
      <xdr:rowOff>9525</xdr:rowOff>
    </xdr:from>
    <xdr:to>
      <xdr:col>7</xdr:col>
      <xdr:colOff>161556</xdr:colOff>
      <xdr:row>12</xdr:row>
      <xdr:rowOff>85620</xdr:rowOff>
    </xdr:to>
    <xdr:pic>
      <xdr:nvPicPr>
        <xdr:cNvPr id="3" name="Bilde 2">
          <a:extLst>
            <a:ext uri="{FF2B5EF4-FFF2-40B4-BE49-F238E27FC236}">
              <a16:creationId xmlns:a16="http://schemas.microsoft.com/office/drawing/2014/main" id="{5ADC59F7-EFAE-4AA1-9416-2046B856A85E}"/>
            </a:ext>
          </a:extLst>
        </xdr:cNvPr>
        <xdr:cNvPicPr>
          <a:picLocks noChangeAspect="1"/>
        </xdr:cNvPicPr>
      </xdr:nvPicPr>
      <xdr:blipFill>
        <a:blip xmlns:r="http://schemas.openxmlformats.org/officeDocument/2006/relationships" r:embed="rId1"/>
        <a:stretch>
          <a:fillRect/>
        </a:stretch>
      </xdr:blipFill>
      <xdr:spPr>
        <a:xfrm>
          <a:off x="3009900" y="1533525"/>
          <a:ext cx="2952381" cy="838095"/>
        </a:xfrm>
        <a:prstGeom prst="rect">
          <a:avLst/>
        </a:prstGeom>
      </xdr:spPr>
    </xdr:pic>
    <xdr:clientData/>
  </xdr:twoCellAnchor>
  <xdr:twoCellAnchor editAs="oneCell">
    <xdr:from>
      <xdr:col>3</xdr:col>
      <xdr:colOff>257176</xdr:colOff>
      <xdr:row>13</xdr:row>
      <xdr:rowOff>180975</xdr:rowOff>
    </xdr:from>
    <xdr:to>
      <xdr:col>7</xdr:col>
      <xdr:colOff>171226</xdr:colOff>
      <xdr:row>18</xdr:row>
      <xdr:rowOff>76200</xdr:rowOff>
    </xdr:to>
    <xdr:pic>
      <xdr:nvPicPr>
        <xdr:cNvPr id="4" name="Bilde 3">
          <a:extLst>
            <a:ext uri="{FF2B5EF4-FFF2-40B4-BE49-F238E27FC236}">
              <a16:creationId xmlns:a16="http://schemas.microsoft.com/office/drawing/2014/main" id="{5F25D9B8-7EE9-4C13-9292-8C88A399FF1A}"/>
            </a:ext>
          </a:extLst>
        </xdr:cNvPr>
        <xdr:cNvPicPr>
          <a:picLocks noChangeAspect="1"/>
        </xdr:cNvPicPr>
      </xdr:nvPicPr>
      <xdr:blipFill>
        <a:blip xmlns:r="http://schemas.openxmlformats.org/officeDocument/2006/relationships" r:embed="rId2"/>
        <a:stretch>
          <a:fillRect/>
        </a:stretch>
      </xdr:blipFill>
      <xdr:spPr>
        <a:xfrm>
          <a:off x="3009901" y="2657475"/>
          <a:ext cx="2962050" cy="8477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47625</xdr:rowOff>
    </xdr:from>
    <xdr:to>
      <xdr:col>8</xdr:col>
      <xdr:colOff>209550</xdr:colOff>
      <xdr:row>4</xdr:row>
      <xdr:rowOff>38100</xdr:rowOff>
    </xdr:to>
    <xdr:sp macro="" textlink="">
      <xdr:nvSpPr>
        <xdr:cNvPr id="2" name="TekstSylinder 1">
          <a:extLst>
            <a:ext uri="{FF2B5EF4-FFF2-40B4-BE49-F238E27FC236}">
              <a16:creationId xmlns:a16="http://schemas.microsoft.com/office/drawing/2014/main" id="{577B83E9-F655-4D9B-9574-1B6F3397C1BE}"/>
            </a:ext>
          </a:extLst>
        </xdr:cNvPr>
        <xdr:cNvSpPr txBox="1"/>
      </xdr:nvSpPr>
      <xdr:spPr>
        <a:xfrm>
          <a:off x="0" y="428625"/>
          <a:ext cx="6534150" cy="352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Du får følgende informasjon om en bedrifts regnskap.  Bedriften er mva plikt (25%). (alle tall i 1000).</a:t>
          </a:r>
          <a:endParaRPr lang="en-US" sz="1100"/>
        </a:p>
      </xdr:txBody>
    </xdr:sp>
    <xdr:clientData/>
  </xdr:twoCellAnchor>
  <xdr:twoCellAnchor>
    <xdr:from>
      <xdr:col>4</xdr:col>
      <xdr:colOff>638175</xdr:colOff>
      <xdr:row>11</xdr:row>
      <xdr:rowOff>28574</xdr:rowOff>
    </xdr:from>
    <xdr:to>
      <xdr:col>7</xdr:col>
      <xdr:colOff>523875</xdr:colOff>
      <xdr:row>12</xdr:row>
      <xdr:rowOff>190499</xdr:rowOff>
    </xdr:to>
    <xdr:sp macro="" textlink="">
      <xdr:nvSpPr>
        <xdr:cNvPr id="3" name="TekstSylinder 2">
          <a:extLst>
            <a:ext uri="{FF2B5EF4-FFF2-40B4-BE49-F238E27FC236}">
              <a16:creationId xmlns:a16="http://schemas.microsoft.com/office/drawing/2014/main" id="{A7F29028-0F7C-49DF-9C3C-6113FB0BF074}"/>
            </a:ext>
          </a:extLst>
        </xdr:cNvPr>
        <xdr:cNvSpPr txBox="1"/>
      </xdr:nvSpPr>
      <xdr:spPr>
        <a:xfrm>
          <a:off x="3914775" y="1933574"/>
          <a:ext cx="2171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Varekostnad = IB</a:t>
          </a:r>
          <a:r>
            <a:rPr lang="en-US" sz="1100" b="1" baseline="0"/>
            <a:t> - UB + Kjøp</a:t>
          </a:r>
          <a:endParaRPr lang="en-US" sz="1100" b="1"/>
        </a:p>
      </xdr:txBody>
    </xdr:sp>
    <xdr:clientData/>
  </xdr:twoCellAnchor>
  <xdr:twoCellAnchor>
    <xdr:from>
      <xdr:col>4</xdr:col>
      <xdr:colOff>371476</xdr:colOff>
      <xdr:row>16</xdr:row>
      <xdr:rowOff>28574</xdr:rowOff>
    </xdr:from>
    <xdr:to>
      <xdr:col>7</xdr:col>
      <xdr:colOff>276226</xdr:colOff>
      <xdr:row>18</xdr:row>
      <xdr:rowOff>114299</xdr:rowOff>
    </xdr:to>
    <xdr:sp macro="" textlink="">
      <xdr:nvSpPr>
        <xdr:cNvPr id="4" name="TekstSylinder 3">
          <a:extLst>
            <a:ext uri="{FF2B5EF4-FFF2-40B4-BE49-F238E27FC236}">
              <a16:creationId xmlns:a16="http://schemas.microsoft.com/office/drawing/2014/main" id="{9D7ACCE7-7E86-4CB0-947B-BE82A0919BFC}"/>
            </a:ext>
          </a:extLst>
        </xdr:cNvPr>
        <xdr:cNvSpPr txBox="1"/>
      </xdr:nvSpPr>
      <xdr:spPr>
        <a:xfrm>
          <a:off x="3648076" y="2886074"/>
          <a:ext cx="2190750"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IB</a:t>
          </a:r>
          <a:r>
            <a:rPr lang="en-US" sz="1100" b="1" baseline="0"/>
            <a:t> - UB = Varekostnad - Kjøp</a:t>
          </a:r>
          <a:endParaRPr lang="en-US" sz="1100" b="1"/>
        </a:p>
      </xdr:txBody>
    </xdr:sp>
    <xdr:clientData/>
  </xdr:twoCellAnchor>
  <xdr:twoCellAnchor>
    <xdr:from>
      <xdr:col>3</xdr:col>
      <xdr:colOff>342899</xdr:colOff>
      <xdr:row>20</xdr:row>
      <xdr:rowOff>123826</xdr:rowOff>
    </xdr:from>
    <xdr:to>
      <xdr:col>8</xdr:col>
      <xdr:colOff>523874</xdr:colOff>
      <xdr:row>23</xdr:row>
      <xdr:rowOff>28576</xdr:rowOff>
    </xdr:to>
    <xdr:sp macro="" textlink="">
      <xdr:nvSpPr>
        <xdr:cNvPr id="5" name="TekstSylinder 4">
          <a:extLst>
            <a:ext uri="{FF2B5EF4-FFF2-40B4-BE49-F238E27FC236}">
              <a16:creationId xmlns:a16="http://schemas.microsoft.com/office/drawing/2014/main" id="{5BD720B9-EFE5-45FC-AFC6-2C47F2C05B30}"/>
            </a:ext>
          </a:extLst>
        </xdr:cNvPr>
        <xdr:cNvSpPr txBox="1"/>
      </xdr:nvSpPr>
      <xdr:spPr>
        <a:xfrm>
          <a:off x="3095624" y="3743326"/>
          <a:ext cx="399097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Siden der er lik </a:t>
          </a:r>
          <a:r>
            <a:rPr lang="en-US" sz="1100" b="1"/>
            <a:t>minus</a:t>
          </a:r>
          <a:r>
            <a:rPr lang="en-US" sz="1100"/>
            <a:t> 4 000 så må det ha vært større UB enn</a:t>
          </a:r>
          <a:r>
            <a:rPr lang="en-US" sz="1100" baseline="0"/>
            <a:t> IB. </a:t>
          </a:r>
        </a:p>
        <a:p>
          <a:r>
            <a:rPr lang="en-US" sz="1100" baseline="0"/>
            <a:t>Det vil si at vi hadde en økning i varelageret i perioden. </a:t>
          </a:r>
          <a:endParaRPr lang="en-US" sz="1100"/>
        </a:p>
      </xdr:txBody>
    </xdr:sp>
    <xdr:clientData/>
  </xdr:twoCellAnchor>
  <xdr:twoCellAnchor>
    <xdr:from>
      <xdr:col>3</xdr:col>
      <xdr:colOff>200024</xdr:colOff>
      <xdr:row>31</xdr:row>
      <xdr:rowOff>28575</xdr:rowOff>
    </xdr:from>
    <xdr:to>
      <xdr:col>7</xdr:col>
      <xdr:colOff>619125</xdr:colOff>
      <xdr:row>33</xdr:row>
      <xdr:rowOff>171450</xdr:rowOff>
    </xdr:to>
    <xdr:sp macro="" textlink="">
      <xdr:nvSpPr>
        <xdr:cNvPr id="6" name="TekstSylinder 5">
          <a:extLst>
            <a:ext uri="{FF2B5EF4-FFF2-40B4-BE49-F238E27FC236}">
              <a16:creationId xmlns:a16="http://schemas.microsoft.com/office/drawing/2014/main" id="{2F9CC56D-12FE-4643-B264-BB0ABAE32A13}"/>
            </a:ext>
          </a:extLst>
        </xdr:cNvPr>
        <xdr:cNvSpPr txBox="1"/>
      </xdr:nvSpPr>
      <xdr:spPr>
        <a:xfrm>
          <a:off x="2714624" y="5762625"/>
          <a:ext cx="3467101"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En økning betyr</a:t>
          </a:r>
          <a:r>
            <a:rPr lang="en-US" sz="1100" baseline="0"/>
            <a:t> at vi ikke betalte til leverandørene for innkjøpet vårt i perioden på 2 000 kr. </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1</xdr:row>
      <xdr:rowOff>180975</xdr:rowOff>
    </xdr:from>
    <xdr:to>
      <xdr:col>6</xdr:col>
      <xdr:colOff>161925</xdr:colOff>
      <xdr:row>4</xdr:row>
      <xdr:rowOff>133350</xdr:rowOff>
    </xdr:to>
    <xdr:sp macro="" textlink="">
      <xdr:nvSpPr>
        <xdr:cNvPr id="2" name="TekstSylinder 1">
          <a:extLst>
            <a:ext uri="{FF2B5EF4-FFF2-40B4-BE49-F238E27FC236}">
              <a16:creationId xmlns:a16="http://schemas.microsoft.com/office/drawing/2014/main" id="{E527784C-A0E9-4E32-9ABF-8521EF0AC4DA}"/>
            </a:ext>
          </a:extLst>
        </xdr:cNvPr>
        <xdr:cNvSpPr txBox="1"/>
      </xdr:nvSpPr>
      <xdr:spPr>
        <a:xfrm>
          <a:off x="9525" y="371475"/>
          <a:ext cx="4162425"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En bedrift kjøper en maskin på kreditt for kr. 875.000 inkl. mva. Bedriften bruker saldoavskrivninger med 30% saldoavskrivninger. </a:t>
          </a:r>
          <a:r>
            <a:rPr lang="en-US"/>
            <a:t> </a:t>
          </a:r>
          <a:endParaRPr lang="en-US" sz="1100"/>
        </a:p>
      </xdr:txBody>
    </xdr:sp>
    <xdr:clientData/>
  </xdr:twoCellAnchor>
  <xdr:twoCellAnchor>
    <xdr:from>
      <xdr:col>0</xdr:col>
      <xdr:colOff>57150</xdr:colOff>
      <xdr:row>4</xdr:row>
      <xdr:rowOff>104775</xdr:rowOff>
    </xdr:from>
    <xdr:to>
      <xdr:col>7</xdr:col>
      <xdr:colOff>657225</xdr:colOff>
      <xdr:row>12</xdr:row>
      <xdr:rowOff>123825</xdr:rowOff>
    </xdr:to>
    <xdr:sp macro="" textlink="">
      <xdr:nvSpPr>
        <xdr:cNvPr id="3" name="TekstSylinder 2">
          <a:extLst>
            <a:ext uri="{FF2B5EF4-FFF2-40B4-BE49-F238E27FC236}">
              <a16:creationId xmlns:a16="http://schemas.microsoft.com/office/drawing/2014/main" id="{72447C67-3489-49C3-9DBE-FE21F0C19A37}"/>
            </a:ext>
          </a:extLst>
        </xdr:cNvPr>
        <xdr:cNvSpPr txBox="1"/>
      </xdr:nvSpPr>
      <xdr:spPr>
        <a:xfrm>
          <a:off x="57150" y="866775"/>
          <a:ext cx="5372100"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a. Bruk balanseligningen og før inn kjøpet.</a:t>
          </a:r>
          <a:r>
            <a:rPr lang="en-US" b="1"/>
            <a:t> </a:t>
          </a:r>
        </a:p>
        <a:p>
          <a:endParaRPr lang="en-US" b="1"/>
        </a:p>
        <a:p>
          <a:r>
            <a:rPr lang="en-US" sz="1100" b="1" i="0" u="none" strike="noStrike">
              <a:solidFill>
                <a:schemeClr val="dk1"/>
              </a:solidFill>
              <a:effectLst/>
              <a:latin typeface="+mn-lt"/>
              <a:ea typeface="+mn-ea"/>
              <a:cs typeface="+mn-cs"/>
            </a:rPr>
            <a:t>b. Bruk balanseligningen og før inn betaling av kjøpet fra bank. </a:t>
          </a:r>
          <a:r>
            <a:rPr lang="en-US" b="1"/>
            <a:t> </a:t>
          </a:r>
        </a:p>
        <a:p>
          <a:endParaRPr lang="en-US" b="1"/>
        </a:p>
        <a:p>
          <a:r>
            <a:rPr lang="en-US" sz="1100" b="1" i="0" u="none" strike="noStrike">
              <a:solidFill>
                <a:schemeClr val="dk1"/>
              </a:solidFill>
              <a:effectLst/>
              <a:latin typeface="+mn-lt"/>
              <a:ea typeface="+mn-ea"/>
              <a:cs typeface="+mn-cs"/>
            </a:rPr>
            <a:t>c. Beregn avskrivningene for år 1, og før disse inn i balanseligningen. </a:t>
          </a:r>
        </a:p>
        <a:p>
          <a:r>
            <a:rPr lang="en-US" b="1"/>
            <a:t> </a:t>
          </a:r>
        </a:p>
        <a:p>
          <a:r>
            <a:rPr lang="en-US" sz="1100" b="1" i="0" u="none" strike="noStrike">
              <a:solidFill>
                <a:schemeClr val="dk1"/>
              </a:solidFill>
              <a:effectLst/>
              <a:latin typeface="+mn-lt"/>
              <a:ea typeface="+mn-ea"/>
              <a:cs typeface="+mn-cs"/>
            </a:rPr>
            <a:t>d. Hvis vi fortsatt eier denne maskinen tre år senere, beregn avskrivningen det 3. året.</a:t>
          </a:r>
          <a:r>
            <a:rPr lang="en-US" b="1"/>
            <a:t> </a:t>
          </a:r>
          <a:endParaRPr lang="en-US"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48B3C-FA5C-44AC-844A-F46EDFAC313B}">
  <dimension ref="A1:F38"/>
  <sheetViews>
    <sheetView workbookViewId="0">
      <selection activeCell="A30" sqref="A30"/>
    </sheetView>
  </sheetViews>
  <sheetFormatPr baseColWidth="10" defaultColWidth="19.42578125" defaultRowHeight="14.25" x14ac:dyDescent="0.2"/>
  <cols>
    <col min="1" max="1" width="34.28515625" style="3" customWidth="1"/>
    <col min="2" max="16384" width="19.42578125" style="3"/>
  </cols>
  <sheetData>
    <row r="1" spans="1:6" ht="19.5" x14ac:dyDescent="0.25">
      <c r="A1" s="2" t="s">
        <v>8</v>
      </c>
    </row>
    <row r="2" spans="1:6" ht="15" x14ac:dyDescent="0.2">
      <c r="A2" s="4"/>
    </row>
    <row r="3" spans="1:6" x14ac:dyDescent="0.2">
      <c r="A3" s="3" t="s">
        <v>15</v>
      </c>
    </row>
    <row r="5" spans="1:6" x14ac:dyDescent="0.2">
      <c r="A5" s="3" t="s">
        <v>16</v>
      </c>
    </row>
    <row r="7" spans="1:6" x14ac:dyDescent="0.2">
      <c r="A7" s="3" t="s">
        <v>17</v>
      </c>
    </row>
    <row r="9" spans="1:6" x14ac:dyDescent="0.2">
      <c r="A9" s="5" t="s">
        <v>18</v>
      </c>
    </row>
    <row r="10" spans="1:6" x14ac:dyDescent="0.2">
      <c r="A10" s="5" t="s">
        <v>7</v>
      </c>
    </row>
    <row r="12" spans="1:6" x14ac:dyDescent="0.2">
      <c r="A12" s="3" t="s">
        <v>19</v>
      </c>
    </row>
    <row r="13" spans="1:6" ht="15" x14ac:dyDescent="0.2">
      <c r="A13" s="1"/>
      <c r="B13" s="1"/>
      <c r="C13" s="1"/>
      <c r="D13" s="1"/>
      <c r="E13" s="1"/>
      <c r="F13" s="1"/>
    </row>
    <row r="14" spans="1:6" x14ac:dyDescent="0.2">
      <c r="A14" s="3" t="s">
        <v>20</v>
      </c>
    </row>
    <row r="16" spans="1:6" x14ac:dyDescent="0.2">
      <c r="A16" s="3" t="s">
        <v>21</v>
      </c>
    </row>
    <row r="18" spans="1:3" x14ac:dyDescent="0.2">
      <c r="A18" s="3" t="s">
        <v>0</v>
      </c>
      <c r="C18" s="3">
        <v>80000</v>
      </c>
    </row>
    <row r="19" spans="1:3" x14ac:dyDescent="0.2">
      <c r="A19" s="3" t="s">
        <v>9</v>
      </c>
      <c r="C19" s="3">
        <v>30000</v>
      </c>
    </row>
    <row r="20" spans="1:3" x14ac:dyDescent="0.2">
      <c r="A20" s="3" t="s">
        <v>1</v>
      </c>
      <c r="C20" s="3">
        <v>6500</v>
      </c>
    </row>
    <row r="21" spans="1:3" x14ac:dyDescent="0.2">
      <c r="A21" s="3" t="s">
        <v>2</v>
      </c>
      <c r="C21" s="3">
        <v>42500</v>
      </c>
    </row>
    <row r="22" spans="1:3" x14ac:dyDescent="0.2">
      <c r="A22" s="3" t="s">
        <v>3</v>
      </c>
      <c r="C22" s="3">
        <v>10000</v>
      </c>
    </row>
    <row r="23" spans="1:3" x14ac:dyDescent="0.2">
      <c r="A23" s="3" t="s">
        <v>4</v>
      </c>
      <c r="C23" s="3">
        <v>12000</v>
      </c>
    </row>
    <row r="24" spans="1:3" x14ac:dyDescent="0.2">
      <c r="A24" s="3" t="s">
        <v>5</v>
      </c>
      <c r="C24" s="3">
        <v>65000</v>
      </c>
    </row>
    <row r="25" spans="1:3" x14ac:dyDescent="0.2">
      <c r="A25" s="3" t="s">
        <v>6</v>
      </c>
      <c r="C25" s="3">
        <v>74000</v>
      </c>
    </row>
    <row r="27" spans="1:3" x14ac:dyDescent="0.2">
      <c r="A27" s="3" t="s">
        <v>22</v>
      </c>
    </row>
    <row r="29" spans="1:3" x14ac:dyDescent="0.2">
      <c r="A29" s="3" t="s">
        <v>23</v>
      </c>
    </row>
    <row r="31" spans="1:3" x14ac:dyDescent="0.2">
      <c r="A31" s="3" t="s">
        <v>24</v>
      </c>
    </row>
    <row r="34" spans="1:1" x14ac:dyDescent="0.2">
      <c r="A34" s="6" t="s">
        <v>10</v>
      </c>
    </row>
    <row r="35" spans="1:1" x14ac:dyDescent="0.2">
      <c r="A35" s="6" t="s">
        <v>11</v>
      </c>
    </row>
    <row r="36" spans="1:1" x14ac:dyDescent="0.2">
      <c r="A36" s="6" t="s">
        <v>12</v>
      </c>
    </row>
    <row r="37" spans="1:1" x14ac:dyDescent="0.2">
      <c r="A37" s="6" t="s">
        <v>13</v>
      </c>
    </row>
    <row r="38" spans="1:1" x14ac:dyDescent="0.2">
      <c r="A38" s="6" t="s">
        <v>14</v>
      </c>
    </row>
  </sheetData>
  <phoneticPr fontId="5" type="noConversion"/>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2F8E8-6D61-4161-A510-0F29DBA237FA}">
  <dimension ref="A1:C11"/>
  <sheetViews>
    <sheetView showGridLines="0" workbookViewId="0">
      <selection activeCell="C29" sqref="C29"/>
    </sheetView>
  </sheetViews>
  <sheetFormatPr baseColWidth="10" defaultColWidth="10.140625" defaultRowHeight="15" x14ac:dyDescent="0.25"/>
  <cols>
    <col min="1" max="1" width="27.28515625" style="8" customWidth="1"/>
    <col min="2" max="16384" width="10.140625" style="8"/>
  </cols>
  <sheetData>
    <row r="1" spans="1:3" x14ac:dyDescent="0.25">
      <c r="A1" s="7" t="s">
        <v>25</v>
      </c>
      <c r="B1" s="7"/>
      <c r="C1" s="7"/>
    </row>
    <row r="2" spans="1:3" x14ac:dyDescent="0.25">
      <c r="A2" s="7"/>
      <c r="B2" s="7"/>
      <c r="C2" s="7"/>
    </row>
    <row r="6" spans="1:3" x14ac:dyDescent="0.25">
      <c r="A6" s="8" t="s">
        <v>26</v>
      </c>
      <c r="B6" s="8">
        <v>500000</v>
      </c>
    </row>
    <row r="7" spans="1:3" x14ac:dyDescent="0.25">
      <c r="A7" s="8" t="s">
        <v>27</v>
      </c>
      <c r="B7" s="8">
        <v>660000</v>
      </c>
    </row>
    <row r="8" spans="1:3" x14ac:dyDescent="0.25">
      <c r="A8" s="8" t="s">
        <v>28</v>
      </c>
      <c r="B8" s="8">
        <v>50000</v>
      </c>
    </row>
    <row r="9" spans="1:3" x14ac:dyDescent="0.25">
      <c r="A9" s="9" t="s">
        <v>33</v>
      </c>
      <c r="B9" s="9">
        <f>B6-B8</f>
        <v>450000</v>
      </c>
    </row>
    <row r="10" spans="1:3" x14ac:dyDescent="0.25">
      <c r="A10" s="8" t="s">
        <v>34</v>
      </c>
      <c r="B10" s="8">
        <f>B7</f>
        <v>660000</v>
      </c>
    </row>
    <row r="11" spans="1:3" x14ac:dyDescent="0.25">
      <c r="A11" s="8" t="s">
        <v>35</v>
      </c>
      <c r="B11" s="10">
        <f>B10-B9</f>
        <v>210000</v>
      </c>
    </row>
  </sheetData>
  <mergeCells count="1">
    <mergeCell ref="A1:C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1B987-E255-49A3-8CE0-F89F01BD6468}">
  <dimension ref="A1:C9"/>
  <sheetViews>
    <sheetView showGridLines="0" workbookViewId="0">
      <selection activeCell="H31" sqref="H31"/>
    </sheetView>
  </sheetViews>
  <sheetFormatPr baseColWidth="10" defaultRowHeight="15" x14ac:dyDescent="0.25"/>
  <cols>
    <col min="1" max="1" width="20.42578125" style="8" customWidth="1"/>
    <col min="2" max="16384" width="11.42578125" style="8"/>
  </cols>
  <sheetData>
    <row r="1" spans="1:3" x14ac:dyDescent="0.25">
      <c r="A1" s="7" t="s">
        <v>29</v>
      </c>
      <c r="B1" s="7"/>
      <c r="C1" s="7"/>
    </row>
    <row r="2" spans="1:3" x14ac:dyDescent="0.25">
      <c r="A2" s="7"/>
      <c r="B2" s="7"/>
      <c r="C2" s="7"/>
    </row>
    <row r="7" spans="1:3" x14ac:dyDescent="0.25">
      <c r="A7" s="8" t="s">
        <v>30</v>
      </c>
      <c r="B7" s="8">
        <v>48000</v>
      </c>
    </row>
    <row r="8" spans="1:3" x14ac:dyDescent="0.25">
      <c r="A8" s="8" t="s">
        <v>31</v>
      </c>
      <c r="B8" s="8">
        <f>B7/12</f>
        <v>4000</v>
      </c>
    </row>
    <row r="9" spans="1:3" x14ac:dyDescent="0.25">
      <c r="A9" s="8" t="s">
        <v>32</v>
      </c>
      <c r="B9" s="10">
        <f>B8*8</f>
        <v>32000</v>
      </c>
    </row>
  </sheetData>
  <mergeCells count="1">
    <mergeCell ref="A1: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37063-CE2E-4858-8D19-C59F63B1C2AC}">
  <dimension ref="A1:C16"/>
  <sheetViews>
    <sheetView showGridLines="0" workbookViewId="0">
      <selection activeCell="H26" sqref="H26"/>
    </sheetView>
  </sheetViews>
  <sheetFormatPr baseColWidth="10" defaultRowHeight="15" x14ac:dyDescent="0.25"/>
  <cols>
    <col min="1" max="1" width="25.42578125" style="8" customWidth="1"/>
    <col min="2" max="16384" width="11.42578125" style="8"/>
  </cols>
  <sheetData>
    <row r="1" spans="1:3" x14ac:dyDescent="0.25">
      <c r="A1" s="7" t="s">
        <v>36</v>
      </c>
      <c r="B1" s="7"/>
      <c r="C1" s="7"/>
    </row>
    <row r="2" spans="1:3" x14ac:dyDescent="0.25">
      <c r="A2" s="7"/>
      <c r="B2" s="7"/>
      <c r="C2" s="7"/>
    </row>
    <row r="7" spans="1:3" x14ac:dyDescent="0.25">
      <c r="A7" s="11" t="s">
        <v>37</v>
      </c>
    </row>
    <row r="8" spans="1:3" x14ac:dyDescent="0.25">
      <c r="A8" s="8" t="s">
        <v>40</v>
      </c>
      <c r="B8" s="8">
        <f>300000/1.25</f>
        <v>240000</v>
      </c>
    </row>
    <row r="9" spans="1:3" x14ac:dyDescent="0.25">
      <c r="A9" s="8" t="s">
        <v>38</v>
      </c>
      <c r="B9" s="8">
        <f>-B16</f>
        <v>5000</v>
      </c>
    </row>
    <row r="10" spans="1:3" ht="15.75" thickBot="1" x14ac:dyDescent="0.3">
      <c r="A10" s="8" t="s">
        <v>39</v>
      </c>
      <c r="B10" s="12">
        <f>SUM(B8:B9)</f>
        <v>245000</v>
      </c>
    </row>
    <row r="11" spans="1:3" ht="15.75" thickTop="1" x14ac:dyDescent="0.25"/>
    <row r="14" spans="1:3" x14ac:dyDescent="0.25">
      <c r="A14" s="8" t="s">
        <v>41</v>
      </c>
      <c r="B14" s="8">
        <v>20000</v>
      </c>
    </row>
    <row r="15" spans="1:3" x14ac:dyDescent="0.25">
      <c r="A15" s="8" t="s">
        <v>42</v>
      </c>
      <c r="B15" s="8">
        <v>15000</v>
      </c>
    </row>
    <row r="16" spans="1:3" x14ac:dyDescent="0.25">
      <c r="A16" s="8" t="s">
        <v>43</v>
      </c>
      <c r="B16" s="8">
        <f>B15-B14</f>
        <v>-5000</v>
      </c>
    </row>
  </sheetData>
  <mergeCells count="1">
    <mergeCell ref="A1:C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0F23E-8B3D-4B27-A700-D64361D00EAB}">
  <dimension ref="A1:H21"/>
  <sheetViews>
    <sheetView showGridLines="0" workbookViewId="0">
      <selection activeCell="I33" sqref="I33"/>
    </sheetView>
  </sheetViews>
  <sheetFormatPr baseColWidth="10" defaultRowHeight="15" x14ac:dyDescent="0.25"/>
  <cols>
    <col min="1" max="1" width="11.42578125" style="8" customWidth="1"/>
    <col min="2" max="6" width="11.140625" style="8" customWidth="1"/>
    <col min="7" max="16384" width="11.42578125" style="8"/>
  </cols>
  <sheetData>
    <row r="1" spans="1:8" x14ac:dyDescent="0.25">
      <c r="A1" s="7" t="s">
        <v>44</v>
      </c>
      <c r="B1" s="7"/>
      <c r="C1" s="7"/>
    </row>
    <row r="2" spans="1:8" x14ac:dyDescent="0.25">
      <c r="A2" s="7"/>
      <c r="B2" s="7"/>
      <c r="C2" s="7"/>
    </row>
    <row r="7" spans="1:8" x14ac:dyDescent="0.25">
      <c r="B7" s="13" t="s">
        <v>45</v>
      </c>
      <c r="C7" s="13" t="s">
        <v>46</v>
      </c>
      <c r="D7" s="11" t="s">
        <v>59</v>
      </c>
    </row>
    <row r="8" spans="1:8" x14ac:dyDescent="0.25">
      <c r="A8" s="8" t="s">
        <v>30</v>
      </c>
      <c r="B8" s="8">
        <v>875000</v>
      </c>
      <c r="C8" s="8">
        <f>B8/1.25</f>
        <v>700000</v>
      </c>
      <c r="D8" s="8">
        <f>C8*0.25</f>
        <v>175000</v>
      </c>
    </row>
    <row r="9" spans="1:8" ht="15.75" x14ac:dyDescent="0.25">
      <c r="A9" s="8" t="s">
        <v>47</v>
      </c>
      <c r="B9" s="8">
        <f>125000</f>
        <v>125000</v>
      </c>
      <c r="C9" s="8">
        <f>B9/1.25</f>
        <v>100000</v>
      </c>
      <c r="D9" s="8">
        <f>C9*0.25</f>
        <v>25000</v>
      </c>
      <c r="F9" s="16" t="s">
        <v>50</v>
      </c>
      <c r="G9" s="16"/>
      <c r="H9" s="16"/>
    </row>
    <row r="10" spans="1:8" x14ac:dyDescent="0.25">
      <c r="A10" s="8" t="s">
        <v>48</v>
      </c>
      <c r="C10" s="14">
        <v>5</v>
      </c>
    </row>
    <row r="11" spans="1:8" x14ac:dyDescent="0.25">
      <c r="F11" s="15" t="s">
        <v>52</v>
      </c>
      <c r="G11" s="15"/>
      <c r="H11" s="15"/>
    </row>
    <row r="12" spans="1:8" ht="15.75" thickBot="1" x14ac:dyDescent="0.3">
      <c r="A12" s="8" t="s">
        <v>49</v>
      </c>
      <c r="C12" s="12">
        <f>(C8-C9)/C10</f>
        <v>120000</v>
      </c>
    </row>
    <row r="13" spans="1:8" ht="15.75" thickTop="1" x14ac:dyDescent="0.25"/>
    <row r="16" spans="1:8" ht="15" customHeight="1" x14ac:dyDescent="0.25">
      <c r="A16" s="21" t="s">
        <v>51</v>
      </c>
      <c r="B16" s="22"/>
      <c r="C16" s="25" t="s">
        <v>55</v>
      </c>
      <c r="D16" s="26"/>
      <c r="E16" s="26"/>
      <c r="F16" s="27"/>
    </row>
    <row r="17" spans="1:6" ht="15" customHeight="1" x14ac:dyDescent="0.25">
      <c r="A17" s="23"/>
      <c r="B17" s="24"/>
      <c r="C17" s="28"/>
      <c r="D17" s="29"/>
      <c r="E17" s="29"/>
      <c r="F17" s="30"/>
    </row>
    <row r="18" spans="1:6" x14ac:dyDescent="0.25">
      <c r="A18" s="19" t="s">
        <v>53</v>
      </c>
      <c r="B18" s="19" t="s">
        <v>54</v>
      </c>
      <c r="C18" s="17" t="s">
        <v>56</v>
      </c>
      <c r="D18" s="19" t="s">
        <v>57</v>
      </c>
      <c r="E18" s="18" t="s">
        <v>58</v>
      </c>
      <c r="F18" s="19" t="s">
        <v>59</v>
      </c>
    </row>
    <row r="19" spans="1:6" x14ac:dyDescent="0.25">
      <c r="A19" s="20">
        <f>C8</f>
        <v>700000</v>
      </c>
      <c r="B19" s="20"/>
      <c r="C19" s="31"/>
      <c r="D19" s="20"/>
      <c r="E19" s="32">
        <f>B8</f>
        <v>875000</v>
      </c>
      <c r="F19" s="20">
        <f>-D8</f>
        <v>-175000</v>
      </c>
    </row>
    <row r="20" spans="1:6" x14ac:dyDescent="0.25">
      <c r="A20" s="20">
        <f>-C12</f>
        <v>-120000</v>
      </c>
      <c r="B20" s="20"/>
      <c r="C20" s="31">
        <f>-120000</f>
        <v>-120000</v>
      </c>
      <c r="D20" s="20"/>
      <c r="E20" s="32"/>
      <c r="F20" s="20"/>
    </row>
    <row r="21" spans="1:6" x14ac:dyDescent="0.25">
      <c r="A21" s="33">
        <f>SUM(A19:A20)</f>
        <v>580000</v>
      </c>
      <c r="B21" s="33">
        <f t="shared" ref="B21:F21" si="0">SUM(B19:B20)</f>
        <v>0</v>
      </c>
      <c r="C21" s="34">
        <f t="shared" si="0"/>
        <v>-120000</v>
      </c>
      <c r="D21" s="35">
        <f t="shared" si="0"/>
        <v>0</v>
      </c>
      <c r="E21" s="36">
        <f t="shared" si="0"/>
        <v>875000</v>
      </c>
      <c r="F21" s="35">
        <f t="shared" si="0"/>
        <v>-175000</v>
      </c>
    </row>
  </sheetData>
  <mergeCells count="5">
    <mergeCell ref="A1:C2"/>
    <mergeCell ref="F11:H11"/>
    <mergeCell ref="F9:H9"/>
    <mergeCell ref="A16:B17"/>
    <mergeCell ref="C16:F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A190-E0EA-48C5-AFBE-54C30EEECF1A}">
  <dimension ref="A1:F12"/>
  <sheetViews>
    <sheetView showGridLines="0" workbookViewId="0">
      <selection activeCell="L34" sqref="L34"/>
    </sheetView>
  </sheetViews>
  <sheetFormatPr baseColWidth="10" defaultColWidth="11" defaultRowHeight="15" x14ac:dyDescent="0.25"/>
  <cols>
    <col min="1" max="16384" width="11" style="8"/>
  </cols>
  <sheetData>
    <row r="1" spans="1:6" x14ac:dyDescent="0.25">
      <c r="A1" s="7" t="s">
        <v>60</v>
      </c>
      <c r="B1" s="7"/>
      <c r="C1" s="7"/>
    </row>
    <row r="2" spans="1:6" x14ac:dyDescent="0.25">
      <c r="A2" s="7"/>
      <c r="B2" s="7"/>
      <c r="C2" s="7"/>
    </row>
    <row r="7" spans="1:6" x14ac:dyDescent="0.25">
      <c r="A7" s="21" t="s">
        <v>51</v>
      </c>
      <c r="B7" s="22"/>
      <c r="C7" s="25" t="s">
        <v>55</v>
      </c>
      <c r="D7" s="26"/>
      <c r="E7" s="26"/>
      <c r="F7" s="27"/>
    </row>
    <row r="8" spans="1:6" x14ac:dyDescent="0.25">
      <c r="A8" s="23"/>
      <c r="B8" s="24"/>
      <c r="C8" s="28"/>
      <c r="D8" s="29"/>
      <c r="E8" s="29"/>
      <c r="F8" s="30"/>
    </row>
    <row r="9" spans="1:6" x14ac:dyDescent="0.25">
      <c r="A9" s="19" t="s">
        <v>53</v>
      </c>
      <c r="B9" s="19" t="s">
        <v>54</v>
      </c>
      <c r="C9" s="17" t="s">
        <v>56</v>
      </c>
      <c r="D9" s="19" t="s">
        <v>57</v>
      </c>
      <c r="E9" s="18" t="s">
        <v>58</v>
      </c>
      <c r="F9" s="19" t="s">
        <v>59</v>
      </c>
    </row>
    <row r="10" spans="1:6" x14ac:dyDescent="0.25">
      <c r="A10" s="20"/>
      <c r="B10" s="20">
        <f>-250000</f>
        <v>-250000</v>
      </c>
      <c r="C10" s="31">
        <f>B10/1.25</f>
        <v>-200000</v>
      </c>
      <c r="D10" s="20"/>
      <c r="E10" s="32"/>
      <c r="F10" s="20">
        <f>C10*0.25</f>
        <v>-50000</v>
      </c>
    </row>
    <row r="11" spans="1:6" x14ac:dyDescent="0.25">
      <c r="A11" s="20"/>
      <c r="B11" s="20"/>
      <c r="C11" s="31"/>
      <c r="D11" s="20"/>
      <c r="E11" s="32"/>
      <c r="F11" s="20"/>
    </row>
    <row r="12" spans="1:6" x14ac:dyDescent="0.25">
      <c r="A12" s="33">
        <f>SUM(A10:A11)</f>
        <v>0</v>
      </c>
      <c r="B12" s="33">
        <f t="shared" ref="B12:F12" si="0">SUM(B10:B11)</f>
        <v>-250000</v>
      </c>
      <c r="C12" s="34">
        <f t="shared" si="0"/>
        <v>-200000</v>
      </c>
      <c r="D12" s="35">
        <f t="shared" si="0"/>
        <v>0</v>
      </c>
      <c r="E12" s="36">
        <f t="shared" si="0"/>
        <v>0</v>
      </c>
      <c r="F12" s="35">
        <f t="shared" si="0"/>
        <v>-50000</v>
      </c>
    </row>
  </sheetData>
  <mergeCells count="3">
    <mergeCell ref="A1:C2"/>
    <mergeCell ref="A7:B8"/>
    <mergeCell ref="C7:F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578B6-2AF7-4E8E-A910-C0E3B43E0F61}">
  <dimension ref="A1:C12"/>
  <sheetViews>
    <sheetView showGridLines="0" workbookViewId="0">
      <selection activeCell="J35" sqref="J35"/>
    </sheetView>
  </sheetViews>
  <sheetFormatPr baseColWidth="10" defaultRowHeight="15" x14ac:dyDescent="0.25"/>
  <cols>
    <col min="1" max="1" width="18.42578125" style="8" customWidth="1"/>
    <col min="2" max="16384" width="11.42578125" style="8"/>
  </cols>
  <sheetData>
    <row r="1" spans="1:3" x14ac:dyDescent="0.25">
      <c r="A1" s="7" t="s">
        <v>61</v>
      </c>
      <c r="B1" s="7"/>
      <c r="C1" s="7"/>
    </row>
    <row r="2" spans="1:3" x14ac:dyDescent="0.25">
      <c r="A2" s="7"/>
      <c r="B2" s="7"/>
      <c r="C2" s="7"/>
    </row>
    <row r="7" spans="1:3" x14ac:dyDescent="0.25">
      <c r="A7" s="8" t="s">
        <v>62</v>
      </c>
      <c r="B7" s="8">
        <v>52000</v>
      </c>
    </row>
    <row r="8" spans="1:3" x14ac:dyDescent="0.25">
      <c r="A8" s="8" t="s">
        <v>63</v>
      </c>
      <c r="B8" s="37">
        <v>0.4</v>
      </c>
    </row>
    <row r="9" spans="1:3" x14ac:dyDescent="0.25">
      <c r="A9" s="8" t="s">
        <v>64</v>
      </c>
      <c r="B9" s="10">
        <f>-((B8*B7)-B7)</f>
        <v>31200</v>
      </c>
    </row>
    <row r="10" spans="1:3" x14ac:dyDescent="0.25">
      <c r="A10" s="8" t="str">
        <f>A9</f>
        <v>Varekostnad</v>
      </c>
      <c r="B10" s="38">
        <f>B9/B7</f>
        <v>0.6</v>
      </c>
    </row>
    <row r="12" spans="1:3" x14ac:dyDescent="0.25">
      <c r="A12" s="8" t="s">
        <v>63</v>
      </c>
      <c r="B12" s="10">
        <f>B7-B9</f>
        <v>20800</v>
      </c>
    </row>
  </sheetData>
  <mergeCells count="1">
    <mergeCell ref="A1:C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08CE7-70AA-445D-B7D0-3763DFE090C2}">
  <dimension ref="A1:D58"/>
  <sheetViews>
    <sheetView showGridLines="0" topLeftCell="A25" workbookViewId="0">
      <selection activeCell="K34" sqref="K34"/>
    </sheetView>
  </sheetViews>
  <sheetFormatPr baseColWidth="10" defaultRowHeight="15" x14ac:dyDescent="0.25"/>
  <cols>
    <col min="1" max="1" width="17" customWidth="1"/>
    <col min="2" max="2" width="10.5703125" customWidth="1"/>
    <col min="3" max="3" width="10.140625" customWidth="1"/>
  </cols>
  <sheetData>
    <row r="1" spans="1:3" x14ac:dyDescent="0.25">
      <c r="A1" s="7" t="s">
        <v>65</v>
      </c>
      <c r="B1" s="7"/>
      <c r="C1" s="7"/>
    </row>
    <row r="2" spans="1:3" x14ac:dyDescent="0.25">
      <c r="A2" s="7"/>
      <c r="B2" s="7"/>
      <c r="C2" s="7"/>
    </row>
    <row r="4" spans="1:3" ht="13.5" customHeight="1" x14ac:dyDescent="0.25"/>
    <row r="5" spans="1:3" ht="13.5" customHeight="1" thickBot="1" x14ac:dyDescent="0.3"/>
    <row r="6" spans="1:3" x14ac:dyDescent="0.25">
      <c r="A6" s="48" t="s">
        <v>0</v>
      </c>
      <c r="B6" s="49"/>
      <c r="C6" s="45">
        <v>80000</v>
      </c>
    </row>
    <row r="7" spans="1:3" x14ac:dyDescent="0.25">
      <c r="A7" s="50" t="s">
        <v>9</v>
      </c>
      <c r="B7" s="51"/>
      <c r="C7" s="46">
        <v>30000</v>
      </c>
    </row>
    <row r="8" spans="1:3" x14ac:dyDescent="0.25">
      <c r="A8" s="50" t="s">
        <v>1</v>
      </c>
      <c r="B8" s="51"/>
      <c r="C8" s="46">
        <v>6500</v>
      </c>
    </row>
    <row r="9" spans="1:3" x14ac:dyDescent="0.25">
      <c r="A9" s="50" t="s">
        <v>2</v>
      </c>
      <c r="B9" s="51"/>
      <c r="C9" s="46">
        <v>42500</v>
      </c>
    </row>
    <row r="10" spans="1:3" x14ac:dyDescent="0.25">
      <c r="A10" s="50" t="s">
        <v>3</v>
      </c>
      <c r="B10" s="51"/>
      <c r="C10" s="46">
        <v>10000</v>
      </c>
    </row>
    <row r="11" spans="1:3" x14ac:dyDescent="0.25">
      <c r="A11" s="50" t="s">
        <v>4</v>
      </c>
      <c r="B11" s="51"/>
      <c r="C11" s="46">
        <v>12000</v>
      </c>
    </row>
    <row r="12" spans="1:3" x14ac:dyDescent="0.25">
      <c r="A12" s="50" t="s">
        <v>5</v>
      </c>
      <c r="B12" s="51"/>
      <c r="C12" s="46">
        <v>65000</v>
      </c>
    </row>
    <row r="13" spans="1:3" ht="15.75" thickBot="1" x14ac:dyDescent="0.3">
      <c r="A13" s="52" t="s">
        <v>6</v>
      </c>
      <c r="B13" s="53"/>
      <c r="C13" s="47">
        <v>74000</v>
      </c>
    </row>
    <row r="15" spans="1:3" x14ac:dyDescent="0.25">
      <c r="A15" s="11" t="s">
        <v>66</v>
      </c>
    </row>
    <row r="16" spans="1:3" x14ac:dyDescent="0.25">
      <c r="A16" s="11"/>
    </row>
    <row r="17" spans="1:3" x14ac:dyDescent="0.25">
      <c r="A17" s="40" t="str">
        <f>A7</f>
        <v>Varekostnaden i resultatet</v>
      </c>
      <c r="C17" s="40">
        <f>C7</f>
        <v>30000</v>
      </c>
    </row>
    <row r="18" spans="1:3" x14ac:dyDescent="0.25">
      <c r="A18" s="40" t="str">
        <f>A9</f>
        <v xml:space="preserve">Varekjøpet inkl. mva. </v>
      </c>
      <c r="C18" s="40">
        <f>C9</f>
        <v>42500</v>
      </c>
    </row>
    <row r="19" spans="1:3" x14ac:dyDescent="0.25">
      <c r="A19" t="s">
        <v>67</v>
      </c>
      <c r="C19" s="40">
        <f>C18/1.25</f>
        <v>34000</v>
      </c>
    </row>
    <row r="21" spans="1:3" ht="15.75" thickBot="1" x14ac:dyDescent="0.3">
      <c r="A21" t="s">
        <v>68</v>
      </c>
      <c r="C21" s="42">
        <f>C17-C19</f>
        <v>-4000</v>
      </c>
    </row>
    <row r="22" spans="1:3" ht="15.75" thickTop="1" x14ac:dyDescent="0.25"/>
    <row r="27" spans="1:3" x14ac:dyDescent="0.25">
      <c r="A27" s="11" t="s">
        <v>69</v>
      </c>
    </row>
    <row r="29" spans="1:3" x14ac:dyDescent="0.25">
      <c r="A29" s="40" t="str">
        <f>A9</f>
        <v xml:space="preserve">Varekjøpet inkl. mva. </v>
      </c>
      <c r="C29" s="40">
        <f>C9</f>
        <v>42500</v>
      </c>
    </row>
    <row r="30" spans="1:3" x14ac:dyDescent="0.25">
      <c r="A30" s="40" t="str">
        <f t="shared" ref="A30:A31" si="0">A10</f>
        <v>Leverandørgjeld IB (1.1.)</v>
      </c>
      <c r="C30" s="40">
        <f t="shared" ref="C30:C31" si="1">C10</f>
        <v>10000</v>
      </c>
    </row>
    <row r="31" spans="1:3" x14ac:dyDescent="0.25">
      <c r="A31" s="40" t="str">
        <f t="shared" si="0"/>
        <v>Leverandørgjeld UB (31.12.)</v>
      </c>
      <c r="C31" s="40">
        <f t="shared" si="1"/>
        <v>12000</v>
      </c>
    </row>
    <row r="32" spans="1:3" x14ac:dyDescent="0.25">
      <c r="A32" t="s">
        <v>70</v>
      </c>
      <c r="C32" s="40">
        <f>C31-C30</f>
        <v>2000</v>
      </c>
    </row>
    <row r="34" spans="1:3" ht="15.75" thickBot="1" x14ac:dyDescent="0.3">
      <c r="A34" t="s">
        <v>71</v>
      </c>
      <c r="C34" s="42">
        <f>C29-C32</f>
        <v>40500</v>
      </c>
    </row>
    <row r="35" spans="1:3" ht="15.75" thickTop="1" x14ac:dyDescent="0.25"/>
    <row r="38" spans="1:3" x14ac:dyDescent="0.25">
      <c r="A38" s="11" t="s">
        <v>72</v>
      </c>
    </row>
    <row r="39" spans="1:3" ht="15.75" thickBot="1" x14ac:dyDescent="0.3"/>
    <row r="40" spans="1:3" x14ac:dyDescent="0.25">
      <c r="A40" s="48" t="s">
        <v>0</v>
      </c>
      <c r="B40" s="49"/>
      <c r="C40" s="45">
        <v>80000</v>
      </c>
    </row>
    <row r="41" spans="1:3" x14ac:dyDescent="0.25">
      <c r="A41" s="50" t="s">
        <v>9</v>
      </c>
      <c r="B41" s="51"/>
      <c r="C41" s="46">
        <v>30000</v>
      </c>
    </row>
    <row r="42" spans="1:3" x14ac:dyDescent="0.25">
      <c r="A42" s="50" t="s">
        <v>1</v>
      </c>
      <c r="B42" s="51"/>
      <c r="C42" s="46">
        <v>6500</v>
      </c>
    </row>
    <row r="43" spans="1:3" x14ac:dyDescent="0.25">
      <c r="A43" s="50" t="s">
        <v>2</v>
      </c>
      <c r="B43" s="51"/>
      <c r="C43" s="46">
        <v>42500</v>
      </c>
    </row>
    <row r="44" spans="1:3" x14ac:dyDescent="0.25">
      <c r="A44" s="50" t="s">
        <v>3</v>
      </c>
      <c r="B44" s="51"/>
      <c r="C44" s="46">
        <v>10000</v>
      </c>
    </row>
    <row r="45" spans="1:3" x14ac:dyDescent="0.25">
      <c r="A45" s="50" t="s">
        <v>4</v>
      </c>
      <c r="B45" s="51"/>
      <c r="C45" s="46">
        <v>12000</v>
      </c>
    </row>
    <row r="46" spans="1:3" x14ac:dyDescent="0.25">
      <c r="A46" s="50" t="s">
        <v>5</v>
      </c>
      <c r="B46" s="51"/>
      <c r="C46" s="46">
        <v>65000</v>
      </c>
    </row>
    <row r="47" spans="1:3" ht="15.75" thickBot="1" x14ac:dyDescent="0.3">
      <c r="A47" s="52" t="s">
        <v>6</v>
      </c>
      <c r="B47" s="53"/>
      <c r="C47" s="47">
        <v>74000</v>
      </c>
    </row>
    <row r="48" spans="1:3" x14ac:dyDescent="0.25">
      <c r="A48" s="39"/>
      <c r="B48" s="39"/>
      <c r="C48" s="39"/>
    </row>
    <row r="49" spans="1:4" x14ac:dyDescent="0.25">
      <c r="A49" s="39"/>
      <c r="B49" s="39"/>
      <c r="C49" s="39"/>
    </row>
    <row r="52" spans="1:4" x14ac:dyDescent="0.25">
      <c r="A52" s="40" t="str">
        <f>A46</f>
        <v>Anleggsmidler IB</v>
      </c>
      <c r="B52" s="40"/>
      <c r="C52" s="40">
        <f t="shared" ref="C52:C53" si="2">C46</f>
        <v>65000</v>
      </c>
    </row>
    <row r="53" spans="1:4" x14ac:dyDescent="0.25">
      <c r="A53" s="40" t="str">
        <f>A47</f>
        <v>Anleggsmidler UB</v>
      </c>
      <c r="C53" s="40">
        <f t="shared" si="2"/>
        <v>74000</v>
      </c>
    </row>
    <row r="54" spans="1:4" x14ac:dyDescent="0.25">
      <c r="A54" s="40" t="s">
        <v>73</v>
      </c>
      <c r="C54" s="40">
        <f>C53-C52</f>
        <v>9000</v>
      </c>
      <c r="D54" s="43" t="s">
        <v>74</v>
      </c>
    </row>
    <row r="55" spans="1:4" x14ac:dyDescent="0.25">
      <c r="A55" s="40" t="str">
        <f>A42</f>
        <v>Avskrivningene i perioden</v>
      </c>
      <c r="C55" s="40">
        <f>C42</f>
        <v>6500</v>
      </c>
    </row>
    <row r="56" spans="1:4" x14ac:dyDescent="0.25">
      <c r="A56" t="s">
        <v>75</v>
      </c>
      <c r="C56">
        <f>1000-100</f>
        <v>900</v>
      </c>
    </row>
    <row r="57" spans="1:4" x14ac:dyDescent="0.25">
      <c r="A57" t="s">
        <v>76</v>
      </c>
      <c r="C57" s="44">
        <f>C54+C55+C56</f>
        <v>16400</v>
      </c>
    </row>
    <row r="58" spans="1:4" x14ac:dyDescent="0.25">
      <c r="A58" s="40" t="s">
        <v>77</v>
      </c>
      <c r="C58" s="41">
        <f>C57*1.25</f>
        <v>20500</v>
      </c>
    </row>
  </sheetData>
  <mergeCells count="1">
    <mergeCell ref="A1:C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DEB8-DA58-4957-8458-24281D91C119}">
  <dimension ref="A1:H31"/>
  <sheetViews>
    <sheetView showGridLines="0" tabSelected="1" workbookViewId="0">
      <selection activeCell="K49" sqref="K49"/>
    </sheetView>
  </sheetViews>
  <sheetFormatPr baseColWidth="10" defaultRowHeight="15" x14ac:dyDescent="0.25"/>
  <cols>
    <col min="1" max="1" width="3.42578125" style="8" customWidth="1"/>
    <col min="2" max="16384" width="11.42578125" style="8"/>
  </cols>
  <sheetData>
    <row r="1" spans="1:8" ht="15" customHeight="1" x14ac:dyDescent="0.25">
      <c r="A1" s="7" t="s">
        <v>78</v>
      </c>
      <c r="B1" s="7"/>
      <c r="C1" s="7"/>
      <c r="D1" s="7"/>
    </row>
    <row r="2" spans="1:8" ht="15" customHeight="1" x14ac:dyDescent="0.25">
      <c r="A2" s="7"/>
      <c r="B2" s="7"/>
      <c r="C2" s="7"/>
      <c r="D2" s="7"/>
    </row>
    <row r="15" spans="1:8" x14ac:dyDescent="0.25">
      <c r="B15" s="21" t="s">
        <v>51</v>
      </c>
      <c r="C15" s="22"/>
      <c r="D15" s="25" t="s">
        <v>55</v>
      </c>
      <c r="E15" s="26"/>
      <c r="F15" s="26"/>
      <c r="G15" s="27"/>
      <c r="H15" s="54"/>
    </row>
    <row r="16" spans="1:8" x14ac:dyDescent="0.25">
      <c r="B16" s="23"/>
      <c r="C16" s="24"/>
      <c r="D16" s="28"/>
      <c r="E16" s="29"/>
      <c r="F16" s="29"/>
      <c r="G16" s="30"/>
      <c r="H16" s="56"/>
    </row>
    <row r="17" spans="1:8" x14ac:dyDescent="0.25">
      <c r="B17" s="19" t="s">
        <v>53</v>
      </c>
      <c r="C17" s="19" t="s">
        <v>54</v>
      </c>
      <c r="D17" s="17" t="s">
        <v>56</v>
      </c>
      <c r="E17" s="19" t="s">
        <v>57</v>
      </c>
      <c r="F17" s="18" t="s">
        <v>58</v>
      </c>
      <c r="G17" s="19" t="s">
        <v>59</v>
      </c>
      <c r="H17" s="56" t="s">
        <v>79</v>
      </c>
    </row>
    <row r="18" spans="1:8" x14ac:dyDescent="0.25">
      <c r="A18" s="11" t="s">
        <v>80</v>
      </c>
      <c r="B18" s="20">
        <f>875000/1.25</f>
        <v>700000</v>
      </c>
      <c r="C18" s="20"/>
      <c r="D18" s="31"/>
      <c r="E18" s="20"/>
      <c r="F18" s="32">
        <f>875000</f>
        <v>875000</v>
      </c>
      <c r="G18" s="20">
        <f>-B18*0.25</f>
        <v>-175000</v>
      </c>
      <c r="H18" s="55">
        <f>SUM(B18:C18)-SUM(D18:G18)</f>
        <v>0</v>
      </c>
    </row>
    <row r="19" spans="1:8" x14ac:dyDescent="0.25">
      <c r="A19" s="11" t="s">
        <v>81</v>
      </c>
      <c r="B19" s="20"/>
      <c r="C19" s="20">
        <f>-875000</f>
        <v>-875000</v>
      </c>
      <c r="D19" s="31"/>
      <c r="E19" s="20"/>
      <c r="F19" s="32">
        <v>-875000</v>
      </c>
      <c r="G19" s="20"/>
      <c r="H19" s="55">
        <f t="shared" ref="H19:H21" si="0">SUM(B19:C19)-SUM(D19:G19)</f>
        <v>0</v>
      </c>
    </row>
    <row r="20" spans="1:8" x14ac:dyDescent="0.25">
      <c r="A20" s="11" t="s">
        <v>82</v>
      </c>
      <c r="B20" s="20">
        <f>-C30</f>
        <v>-210000</v>
      </c>
      <c r="C20" s="20"/>
      <c r="D20" s="31">
        <f>-C30</f>
        <v>-210000</v>
      </c>
      <c r="E20" s="20"/>
      <c r="F20" s="32"/>
      <c r="G20" s="20"/>
      <c r="H20" s="55">
        <f t="shared" si="0"/>
        <v>0</v>
      </c>
    </row>
    <row r="21" spans="1:8" x14ac:dyDescent="0.25">
      <c r="B21" s="33">
        <f>SUM(B18:B20)</f>
        <v>490000</v>
      </c>
      <c r="C21" s="33">
        <f t="shared" ref="C21:G21" si="1">SUM(C18:C20)</f>
        <v>-875000</v>
      </c>
      <c r="D21" s="34">
        <f t="shared" si="1"/>
        <v>-210000</v>
      </c>
      <c r="E21" s="35">
        <f t="shared" si="1"/>
        <v>0</v>
      </c>
      <c r="F21" s="36">
        <f t="shared" si="1"/>
        <v>0</v>
      </c>
      <c r="G21" s="35">
        <f t="shared" si="1"/>
        <v>-175000</v>
      </c>
      <c r="H21" s="55">
        <f t="shared" si="0"/>
        <v>0</v>
      </c>
    </row>
    <row r="24" spans="1:8" ht="15.75" thickBot="1" x14ac:dyDescent="0.3"/>
    <row r="25" spans="1:8" x14ac:dyDescent="0.25">
      <c r="C25" s="59" t="s">
        <v>84</v>
      </c>
      <c r="D25" s="60"/>
      <c r="E25" s="61"/>
    </row>
    <row r="26" spans="1:8" ht="15.75" thickBot="1" x14ac:dyDescent="0.3">
      <c r="C26" s="62"/>
      <c r="D26" s="63"/>
      <c r="E26" s="64"/>
    </row>
    <row r="27" spans="1:8" ht="15.75" thickBot="1" x14ac:dyDescent="0.3">
      <c r="B27" s="58" t="s">
        <v>85</v>
      </c>
      <c r="C27" s="67">
        <v>1</v>
      </c>
      <c r="D27" s="67">
        <v>2</v>
      </c>
      <c r="E27" s="67">
        <v>3</v>
      </c>
    </row>
    <row r="28" spans="1:8" x14ac:dyDescent="0.25">
      <c r="B28" s="68" t="s">
        <v>86</v>
      </c>
      <c r="C28" s="69">
        <v>0.3</v>
      </c>
      <c r="D28" s="69">
        <v>0.3</v>
      </c>
      <c r="E28" s="69">
        <v>0.3</v>
      </c>
    </row>
    <row r="29" spans="1:8" x14ac:dyDescent="0.25">
      <c r="B29" s="57" t="s">
        <v>26</v>
      </c>
      <c r="C29" s="65">
        <f>B18</f>
        <v>700000</v>
      </c>
      <c r="D29" s="65">
        <f>C31</f>
        <v>490000</v>
      </c>
      <c r="E29" s="65">
        <f>D31</f>
        <v>343000</v>
      </c>
    </row>
    <row r="30" spans="1:8" x14ac:dyDescent="0.25">
      <c r="B30" s="57" t="s">
        <v>83</v>
      </c>
      <c r="C30" s="65">
        <f>C29*C28</f>
        <v>210000</v>
      </c>
      <c r="D30" s="65">
        <f>D29*D28</f>
        <v>147000</v>
      </c>
      <c r="E30" s="65">
        <f>E29*E28</f>
        <v>102900</v>
      </c>
    </row>
    <row r="31" spans="1:8" ht="15.75" thickBot="1" x14ac:dyDescent="0.3">
      <c r="B31" s="57" t="s">
        <v>27</v>
      </c>
      <c r="C31" s="66">
        <f>C29-C30</f>
        <v>490000</v>
      </c>
      <c r="D31" s="66">
        <f>D29-D30</f>
        <v>343000</v>
      </c>
      <c r="E31" s="66">
        <f>E29-E30</f>
        <v>240100</v>
      </c>
    </row>
  </sheetData>
  <mergeCells count="4">
    <mergeCell ref="B15:C16"/>
    <mergeCell ref="D15:G16"/>
    <mergeCell ref="A1:D2"/>
    <mergeCell ref="C25:E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9</vt:i4>
      </vt:variant>
    </vt:vector>
  </HeadingPairs>
  <TitlesOfParts>
    <vt:vector size="9" baseType="lpstr">
      <vt:lpstr>Sheet1</vt:lpstr>
      <vt:lpstr>Oppgave 1</vt:lpstr>
      <vt:lpstr>Oppgave 2</vt:lpstr>
      <vt:lpstr>Oppgave 3</vt:lpstr>
      <vt:lpstr>Oppgave 4</vt:lpstr>
      <vt:lpstr>Oppgave 5</vt:lpstr>
      <vt:lpstr>Oppgave 6</vt:lpstr>
      <vt:lpstr>Oppgave 7</vt:lpstr>
      <vt:lpstr>Oppgave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Torunn</dc:creator>
  <cp:lastModifiedBy>Bruker</cp:lastModifiedBy>
  <dcterms:created xsi:type="dcterms:W3CDTF">2020-09-06T15:06:07Z</dcterms:created>
  <dcterms:modified xsi:type="dcterms:W3CDTF">2020-09-09T17:14:56Z</dcterms:modified>
</cp:coreProperties>
</file>