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esktop\Econ001\Studentassistent\UiO ifi\Gruppetimer\Gruppetime uke 36\"/>
    </mc:Choice>
  </mc:AlternateContent>
  <xr:revisionPtr revIDLastSave="0" documentId="13_ncr:1_{B2407D40-8EB9-4C9F-AABA-7C59270803D1}" xr6:coauthVersionLast="45" xr6:coauthVersionMax="45" xr10:uidLastSave="{00000000-0000-0000-0000-000000000000}"/>
  <bookViews>
    <workbookView xWindow="-120" yWindow="-120" windowWidth="29040" windowHeight="15840" xr2:uid="{B2C02933-819C-4BD3-8592-968BC36AD7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8" i="1" l="1"/>
  <c r="G88" i="1"/>
  <c r="F91" i="1"/>
  <c r="E88" i="1"/>
  <c r="B94" i="1" l="1"/>
  <c r="B91" i="1"/>
  <c r="D94" i="1"/>
  <c r="D93" i="1"/>
  <c r="B92" i="1"/>
  <c r="D91" i="1"/>
  <c r="H88" i="1"/>
  <c r="F93" i="1"/>
  <c r="C88" i="1"/>
  <c r="B88" i="1"/>
  <c r="A88" i="1"/>
  <c r="I85" i="1"/>
  <c r="F85" i="1"/>
  <c r="I84" i="1"/>
  <c r="F84" i="1"/>
  <c r="I82" i="1"/>
  <c r="F82" i="1"/>
  <c r="F88" i="1" s="1"/>
  <c r="E77" i="1"/>
  <c r="D77" i="1"/>
  <c r="D95" i="1" s="1"/>
  <c r="I49" i="1"/>
  <c r="I44" i="1"/>
  <c r="H53" i="1"/>
  <c r="F58" i="1"/>
  <c r="B53" i="1"/>
  <c r="D58" i="1" s="1"/>
  <c r="C53" i="1"/>
  <c r="D59" i="1" s="1"/>
  <c r="E53" i="1"/>
  <c r="G53" i="1"/>
  <c r="B57" i="1"/>
  <c r="I50" i="1"/>
  <c r="D50" i="1"/>
  <c r="D53" i="1" s="1"/>
  <c r="D60" i="1" s="1"/>
  <c r="F49" i="1"/>
  <c r="B58" i="1" s="1"/>
  <c r="I47" i="1"/>
  <c r="H47" i="1"/>
  <c r="I41" i="1"/>
  <c r="F41" i="1"/>
  <c r="B56" i="1" s="1"/>
  <c r="A44" i="1"/>
  <c r="A53" i="1" s="1"/>
  <c r="D56" i="1" s="1"/>
  <c r="D61" i="1" s="1"/>
  <c r="E36" i="1"/>
  <c r="D36" i="1"/>
  <c r="D96" i="1" l="1"/>
  <c r="G96" i="1" s="1"/>
  <c r="I88" i="1"/>
  <c r="F95" i="1" s="1"/>
  <c r="F96" i="1" s="1"/>
  <c r="I53" i="1"/>
  <c r="B95" i="1"/>
  <c r="B59" i="1"/>
  <c r="B60" i="1" s="1"/>
  <c r="F53" i="1"/>
  <c r="F56" i="1" s="1"/>
  <c r="F60" i="1"/>
  <c r="F61" i="1" l="1"/>
  <c r="G61" i="1" s="1"/>
</calcChain>
</file>

<file path=xl/sharedStrings.xml><?xml version="1.0" encoding="utf-8"?>
<sst xmlns="http://schemas.openxmlformats.org/spreadsheetml/2006/main" count="112" uniqueCount="59">
  <si>
    <t>INEC1800 – oppgaver til gruppeundervisning.</t>
  </si>
  <si>
    <t>Oppgave 1</t>
  </si>
  <si>
    <t>EK 40.000, KG 20.000, AM 40.000 og balansesum 90.000.  Hva er LG og OM?</t>
  </si>
  <si>
    <t xml:space="preserve">Sett inn IB i balanseligningen og før følgende hendelser:  </t>
  </si>
  <si>
    <t>8. Sett opp UB (utgående balanse).  Hva ble overskuddet i perioden?</t>
  </si>
  <si>
    <t>1.       Sett opp Inngående balanse:</t>
  </si>
  <si>
    <t>2.       Ta utgangspunkt i IB og vi sier at OM består av varelager 20.000, bank 20.000 og kundefordringer 10.000.  KG består av leverandørgjeld 20.000. AM er bygning 40.000.</t>
  </si>
  <si>
    <t xml:space="preserve">3.       Tegn en balanseligning og før følgende handlinger.  </t>
  </si>
  <si>
    <t>a.      Vi selger varer for kr. 37.500 inkl. mva. Vi selger på kreditt.</t>
  </si>
  <si>
    <t xml:space="preserve">b.      Vi betaler husleie med 2.000.  Denne er uten mva.  </t>
  </si>
  <si>
    <t>c.      Vi tar opp et langsiktig lån på 30.000 som settes i banken.</t>
  </si>
  <si>
    <t>d.      Vi kjøper en liten bil og betaler 16.250 inkl. mva.  fra banken.</t>
  </si>
  <si>
    <t>e.      Kunden i pkt. a) betaler vårt tilgodehavende.</t>
  </si>
  <si>
    <t xml:space="preserve">f.       Varekostnaden for salget i punkt a) er 10.000.  </t>
  </si>
  <si>
    <t xml:space="preserve">g.      Vi kjøper varer for 15.000 uten mva. på kreditt.  Bedriften er mva. pliktig, og du må legge til mva.  </t>
  </si>
  <si>
    <t>h.      10 dager senere betaler vi leverandøren for kjøpet.</t>
  </si>
  <si>
    <t xml:space="preserve">i.       Vi kjøper rekvisita for 7500 inkl. mva. på kreditt.  Dette kostnadsføres direkte.  </t>
  </si>
  <si>
    <t>j.       Vi selger varer kontant for 4.000.  Bedriften er mva. pliktig, og du må legge til mva.</t>
  </si>
  <si>
    <t xml:space="preserve">k.      Vi betaler lønn med 1.000 fra bank.  </t>
  </si>
  <si>
    <t xml:space="preserve">l.       Varekostnaden i pkt. j) er 1.000.  </t>
  </si>
  <si>
    <t xml:space="preserve">4.       Ta utgangspunkt i IB (inngående balanse) og informasjonen du fikk i pkt. 2., og sett opp en ny UB (utgående balanse) etter at du har gjort alle føringene på balanseligningen.  </t>
  </si>
  <si>
    <t xml:space="preserve">5.      Sett opp et Resultat og vis INNTEKTER, KOSTNADER og OVERSKUDD.  </t>
  </si>
  <si>
    <t>1.       Inngående balanse :  EK  100.000, KG (leverandørgjeld)  40.000, sum eiendeler 160.000, AM 100.000, varelager 20.000 og kundefordringer 15.000.  Hva er LG og bank?</t>
  </si>
  <si>
    <t>2.      En kunde har gått konkurs, og vårt tilgodehavende på 5.000 inkl. mva. , må ansees som tapt.</t>
  </si>
  <si>
    <t xml:space="preserve">3.      Vi betaler en leverandør 6.250 inkl. mva fra bank.  </t>
  </si>
  <si>
    <t>4.      Vi selger varer for 15.000 inkl. mva på kreditt.</t>
  </si>
  <si>
    <t>5.      Kunden i pkt 4) klager pga knuste varer, og vi sender en kreditnota på 1.500 inkl. mva .</t>
  </si>
  <si>
    <t>6.      Kunden i punkt 4 og 5 betaler oss, etter at hun har trukket fra kreditnotaen.</t>
  </si>
  <si>
    <t>7.      Varekostnaden for salget i pkt 4) er 5.000.</t>
  </si>
  <si>
    <t>Eiendeler</t>
  </si>
  <si>
    <t>EK + Gjeld</t>
  </si>
  <si>
    <t>AM</t>
  </si>
  <si>
    <t>OM</t>
  </si>
  <si>
    <t xml:space="preserve">EK   </t>
  </si>
  <si>
    <t>LG</t>
  </si>
  <si>
    <t>KG</t>
  </si>
  <si>
    <t>Varelager</t>
  </si>
  <si>
    <t>Bank</t>
  </si>
  <si>
    <t>Kundefordringer</t>
  </si>
  <si>
    <t>Leverandørgjeld</t>
  </si>
  <si>
    <t>6.      Vis hvordan du kom fra IB til UB egenkapital.</t>
  </si>
  <si>
    <t>Bygning</t>
  </si>
  <si>
    <t>Innskutt EK</t>
  </si>
  <si>
    <t>Langsiktig gjeld</t>
  </si>
  <si>
    <t>Mva</t>
  </si>
  <si>
    <t>Resultat i perioden</t>
  </si>
  <si>
    <t>Resultat</t>
  </si>
  <si>
    <t>Salgsinntekter</t>
  </si>
  <si>
    <t>Varekostnader</t>
  </si>
  <si>
    <t>Andre driftskostnader</t>
  </si>
  <si>
    <t>Sum Driftskostnader</t>
  </si>
  <si>
    <t>Balanse</t>
  </si>
  <si>
    <t>Sum Eiendeler</t>
  </si>
  <si>
    <t>Sum</t>
  </si>
  <si>
    <t>EK</t>
  </si>
  <si>
    <t>Sum EK og gjeld</t>
  </si>
  <si>
    <t>Overskudd</t>
  </si>
  <si>
    <t>Oppgave 2</t>
  </si>
  <si>
    <t>Regnskaps 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</si>
</sst>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165" fontId="2" fillId="2" borderId="1" xfId="1" applyNumberFormat="1" applyFont="1" applyFill="1" applyBorder="1"/>
    <xf numFmtId="165" fontId="2" fillId="2" borderId="2" xfId="1" applyNumberFormat="1" applyFont="1" applyFill="1" applyBorder="1"/>
    <xf numFmtId="165" fontId="2" fillId="2" borderId="4" xfId="1" applyNumberFormat="1" applyFont="1" applyFill="1" applyBorder="1"/>
    <xf numFmtId="165" fontId="2" fillId="2" borderId="3" xfId="1" applyNumberFormat="1" applyFont="1" applyFill="1" applyBorder="1"/>
    <xf numFmtId="165" fontId="2" fillId="2" borderId="8" xfId="1" applyNumberFormat="1" applyFont="1" applyFill="1" applyBorder="1"/>
    <xf numFmtId="165" fontId="2" fillId="2" borderId="5" xfId="1" applyNumberFormat="1" applyFont="1" applyFill="1" applyBorder="1"/>
    <xf numFmtId="165" fontId="2" fillId="2" borderId="0" xfId="1" applyNumberFormat="1" applyFont="1" applyFill="1"/>
    <xf numFmtId="165" fontId="2" fillId="2" borderId="7" xfId="1" applyNumberFormat="1" applyFont="1" applyFill="1" applyBorder="1"/>
    <xf numFmtId="165" fontId="2" fillId="2" borderId="9" xfId="1" applyNumberFormat="1" applyFont="1" applyFill="1" applyBorder="1"/>
    <xf numFmtId="165" fontId="2" fillId="2" borderId="10" xfId="1" applyNumberFormat="1" applyFont="1" applyFill="1" applyBorder="1"/>
    <xf numFmtId="165" fontId="2" fillId="2" borderId="11" xfId="1" applyNumberFormat="1" applyFont="1" applyFill="1" applyBorder="1"/>
    <xf numFmtId="165" fontId="2" fillId="2" borderId="0" xfId="1" applyNumberFormat="1" applyFont="1" applyFill="1" applyBorder="1"/>
    <xf numFmtId="165" fontId="2" fillId="2" borderId="4" xfId="1" applyNumberFormat="1" applyFont="1" applyFill="1" applyBorder="1" applyAlignment="1">
      <alignment horizontal="center"/>
    </xf>
    <xf numFmtId="165" fontId="3" fillId="2" borderId="0" xfId="1" applyNumberFormat="1" applyFont="1" applyFill="1" applyBorder="1"/>
    <xf numFmtId="165" fontId="4" fillId="3" borderId="13" xfId="1" applyNumberFormat="1" applyFont="1" applyFill="1" applyBorder="1"/>
    <xf numFmtId="165" fontId="2" fillId="2" borderId="6" xfId="1" applyNumberFormat="1" applyFont="1" applyFill="1" applyBorder="1"/>
    <xf numFmtId="165" fontId="2" fillId="2" borderId="14" xfId="1" applyNumberFormat="1" applyFont="1" applyFill="1" applyBorder="1"/>
    <xf numFmtId="165" fontId="2" fillId="2" borderId="12" xfId="1" applyNumberFormat="1" applyFont="1" applyFill="1" applyBorder="1"/>
    <xf numFmtId="165" fontId="2" fillId="2" borderId="15" xfId="1" applyNumberFormat="1" applyFont="1" applyFill="1" applyBorder="1"/>
    <xf numFmtId="165" fontId="3" fillId="2" borderId="1" xfId="1" applyNumberFormat="1" applyFont="1" applyFill="1" applyBorder="1"/>
    <xf numFmtId="165" fontId="3" fillId="2" borderId="2" xfId="1" applyNumberFormat="1" applyFont="1" applyFill="1" applyBorder="1"/>
    <xf numFmtId="165" fontId="3" fillId="2" borderId="0" xfId="1" applyNumberFormat="1" applyFont="1" applyFill="1"/>
    <xf numFmtId="165" fontId="5" fillId="2" borderId="0" xfId="1" applyNumberFormat="1" applyFont="1" applyFill="1"/>
    <xf numFmtId="165" fontId="2" fillId="4" borderId="4" xfId="1" applyNumberFormat="1" applyFont="1" applyFill="1" applyBorder="1" applyAlignment="1">
      <alignment horizontal="center"/>
    </xf>
    <xf numFmtId="165" fontId="2" fillId="4" borderId="4" xfId="1" applyNumberFormat="1" applyFont="1" applyFill="1" applyBorder="1"/>
    <xf numFmtId="165" fontId="2" fillId="4" borderId="3" xfId="1" applyNumberFormat="1" applyFont="1" applyFill="1" applyBorder="1"/>
    <xf numFmtId="165" fontId="2" fillId="4" borderId="2" xfId="1" applyNumberFormat="1" applyFont="1" applyFill="1" applyBorder="1"/>
    <xf numFmtId="165" fontId="2" fillId="4" borderId="11" xfId="1" applyNumberFormat="1" applyFont="1" applyFill="1" applyBorder="1"/>
    <xf numFmtId="165" fontId="2" fillId="4" borderId="8" xfId="1" applyNumberFormat="1" applyFont="1" applyFill="1" applyBorder="1"/>
    <xf numFmtId="165" fontId="2" fillId="5" borderId="4" xfId="1" applyNumberFormat="1" applyFont="1" applyFill="1" applyBorder="1"/>
    <xf numFmtId="165" fontId="2" fillId="5" borderId="11" xfId="1" applyNumberFormat="1" applyFont="1" applyFill="1" applyBorder="1"/>
    <xf numFmtId="165" fontId="4" fillId="5" borderId="13" xfId="1" applyNumberFormat="1" applyFont="1" applyFill="1" applyBorder="1"/>
    <xf numFmtId="165" fontId="2" fillId="5" borderId="5" xfId="1" applyNumberFormat="1" applyFont="1" applyFill="1" applyBorder="1"/>
    <xf numFmtId="165" fontId="2" fillId="2" borderId="1" xfId="1" applyNumberFormat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5" fontId="2" fillId="4" borderId="1" xfId="1" applyNumberFormat="1" applyFont="1" applyFill="1" applyBorder="1" applyAlignment="1">
      <alignment horizontal="center"/>
    </xf>
    <xf numFmtId="165" fontId="2" fillId="4" borderId="2" xfId="1" applyNumberFormat="1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F603F-39CA-406E-A7C6-15C4A2EAD057}">
  <dimension ref="A1:J96"/>
  <sheetViews>
    <sheetView tabSelected="1" topLeftCell="A60" zoomScale="70" zoomScaleNormal="70" workbookViewId="0">
      <selection activeCell="L85" sqref="K85:L101"/>
    </sheetView>
  </sheetViews>
  <sheetFormatPr baseColWidth="10" defaultColWidth="8.85546875" defaultRowHeight="21" customHeight="1" x14ac:dyDescent="0.2"/>
  <cols>
    <col min="1" max="1" width="23.28515625" style="7" customWidth="1"/>
    <col min="2" max="12" width="19.7109375" style="7" customWidth="1"/>
    <col min="13" max="16384" width="8.85546875" style="7"/>
  </cols>
  <sheetData>
    <row r="1" spans="1:5" ht="21" customHeight="1" x14ac:dyDescent="0.3">
      <c r="A1" s="23" t="s">
        <v>0</v>
      </c>
    </row>
    <row r="2" spans="1:5" ht="21" customHeight="1" x14ac:dyDescent="0.2">
      <c r="A2" s="22" t="s">
        <v>58</v>
      </c>
    </row>
    <row r="3" spans="1:5" ht="21" customHeight="1" x14ac:dyDescent="0.2">
      <c r="A3" s="22" t="s">
        <v>1</v>
      </c>
    </row>
    <row r="4" spans="1:5" ht="21" customHeight="1" x14ac:dyDescent="0.2">
      <c r="A4" s="7" t="s">
        <v>5</v>
      </c>
    </row>
    <row r="5" spans="1:5" ht="21" customHeight="1" x14ac:dyDescent="0.2">
      <c r="A5" s="7" t="s">
        <v>2</v>
      </c>
    </row>
    <row r="6" spans="1:5" ht="21" customHeight="1" thickBot="1" x14ac:dyDescent="0.25"/>
    <row r="7" spans="1:5" ht="21" customHeight="1" thickBot="1" x14ac:dyDescent="0.25">
      <c r="A7" s="34" t="s">
        <v>29</v>
      </c>
      <c r="B7" s="35"/>
      <c r="C7" s="34" t="s">
        <v>30</v>
      </c>
      <c r="D7" s="36"/>
      <c r="E7" s="35"/>
    </row>
    <row r="8" spans="1:5" ht="21" customHeight="1" thickBot="1" x14ac:dyDescent="0.25">
      <c r="A8" s="1" t="s">
        <v>31</v>
      </c>
      <c r="B8" s="2" t="s">
        <v>32</v>
      </c>
      <c r="C8" s="3" t="s">
        <v>33</v>
      </c>
      <c r="D8" s="4" t="s">
        <v>34</v>
      </c>
      <c r="E8" s="3" t="s">
        <v>35</v>
      </c>
    </row>
    <row r="9" spans="1:5" ht="21" customHeight="1" thickBot="1" x14ac:dyDescent="0.25">
      <c r="A9" s="3">
        <v>40000</v>
      </c>
      <c r="B9" s="5">
        <v>50000</v>
      </c>
      <c r="C9" s="3">
        <v>40000</v>
      </c>
      <c r="D9" s="4">
        <v>30000</v>
      </c>
      <c r="E9" s="3">
        <v>20000</v>
      </c>
    </row>
    <row r="11" spans="1:5" ht="21" customHeight="1" x14ac:dyDescent="0.2">
      <c r="A11" s="7" t="s">
        <v>6</v>
      </c>
    </row>
    <row r="12" spans="1:5" ht="21" customHeight="1" x14ac:dyDescent="0.2">
      <c r="A12" s="22" t="s">
        <v>32</v>
      </c>
      <c r="D12" s="22" t="s">
        <v>35</v>
      </c>
    </row>
    <row r="13" spans="1:5" ht="21" customHeight="1" x14ac:dyDescent="0.2">
      <c r="A13" s="7" t="s">
        <v>36</v>
      </c>
      <c r="B13" s="7">
        <v>20000</v>
      </c>
      <c r="D13" s="7" t="s">
        <v>39</v>
      </c>
      <c r="E13" s="7">
        <v>20000</v>
      </c>
    </row>
    <row r="14" spans="1:5" ht="21" customHeight="1" x14ac:dyDescent="0.2">
      <c r="A14" s="7" t="s">
        <v>38</v>
      </c>
      <c r="B14" s="7">
        <v>10000</v>
      </c>
    </row>
    <row r="15" spans="1:5" ht="21" customHeight="1" x14ac:dyDescent="0.2">
      <c r="A15" s="7" t="s">
        <v>37</v>
      </c>
      <c r="B15" s="7">
        <v>20000</v>
      </c>
    </row>
    <row r="17" spans="1:1" ht="21" customHeight="1" x14ac:dyDescent="0.2">
      <c r="A17" s="7" t="s">
        <v>7</v>
      </c>
    </row>
    <row r="18" spans="1:1" ht="21" customHeight="1" x14ac:dyDescent="0.2">
      <c r="A18" s="7" t="s">
        <v>8</v>
      </c>
    </row>
    <row r="19" spans="1:1" ht="21" customHeight="1" x14ac:dyDescent="0.2">
      <c r="A19" s="7" t="s">
        <v>9</v>
      </c>
    </row>
    <row r="20" spans="1:1" ht="21" customHeight="1" x14ac:dyDescent="0.2">
      <c r="A20" s="7" t="s">
        <v>10</v>
      </c>
    </row>
    <row r="21" spans="1:1" ht="21" customHeight="1" x14ac:dyDescent="0.2">
      <c r="A21" s="7" t="s">
        <v>11</v>
      </c>
    </row>
    <row r="22" spans="1:1" ht="21" customHeight="1" x14ac:dyDescent="0.2">
      <c r="A22" s="7" t="s">
        <v>12</v>
      </c>
    </row>
    <row r="23" spans="1:1" ht="21" customHeight="1" x14ac:dyDescent="0.2">
      <c r="A23" s="7" t="s">
        <v>13</v>
      </c>
    </row>
    <row r="24" spans="1:1" ht="21" customHeight="1" x14ac:dyDescent="0.2">
      <c r="A24" s="7" t="s">
        <v>14</v>
      </c>
    </row>
    <row r="25" spans="1:1" ht="21" customHeight="1" x14ac:dyDescent="0.2">
      <c r="A25" s="7" t="s">
        <v>15</v>
      </c>
    </row>
    <row r="26" spans="1:1" ht="21" customHeight="1" x14ac:dyDescent="0.2">
      <c r="A26" s="7" t="s">
        <v>16</v>
      </c>
    </row>
    <row r="27" spans="1:1" ht="21" customHeight="1" x14ac:dyDescent="0.2">
      <c r="A27" s="7" t="s">
        <v>17</v>
      </c>
    </row>
    <row r="28" spans="1:1" ht="21" customHeight="1" x14ac:dyDescent="0.2">
      <c r="A28" s="7" t="s">
        <v>18</v>
      </c>
    </row>
    <row r="29" spans="1:1" ht="21" customHeight="1" x14ac:dyDescent="0.2">
      <c r="A29" s="7" t="s">
        <v>19</v>
      </c>
    </row>
    <row r="31" spans="1:1" ht="21" customHeight="1" x14ac:dyDescent="0.2">
      <c r="A31" s="7" t="s">
        <v>20</v>
      </c>
    </row>
    <row r="33" spans="1:9" ht="21" customHeight="1" x14ac:dyDescent="0.2">
      <c r="A33" s="7" t="s">
        <v>21</v>
      </c>
    </row>
    <row r="35" spans="1:9" ht="21" customHeight="1" x14ac:dyDescent="0.2">
      <c r="A35" s="7" t="s">
        <v>40</v>
      </c>
    </row>
    <row r="36" spans="1:9" ht="21" customHeight="1" thickBot="1" x14ac:dyDescent="0.25">
      <c r="D36" s="7">
        <f>SUM(A40:D40)</f>
        <v>90000</v>
      </c>
      <c r="E36" s="7">
        <f>SUM(E40:I40)</f>
        <v>90000</v>
      </c>
    </row>
    <row r="37" spans="1:9" ht="21" customHeight="1" thickBot="1" x14ac:dyDescent="0.25">
      <c r="A37" s="34" t="s">
        <v>29</v>
      </c>
      <c r="B37" s="36"/>
      <c r="C37" s="36"/>
      <c r="D37" s="35"/>
      <c r="E37" s="34" t="s">
        <v>30</v>
      </c>
      <c r="F37" s="36"/>
      <c r="G37" s="36"/>
      <c r="H37" s="36"/>
      <c r="I37" s="35"/>
    </row>
    <row r="38" spans="1:9" ht="21" customHeight="1" thickBot="1" x14ac:dyDescent="0.25">
      <c r="A38" s="3" t="s">
        <v>31</v>
      </c>
      <c r="B38" s="34" t="s">
        <v>32</v>
      </c>
      <c r="C38" s="36"/>
      <c r="D38" s="35"/>
      <c r="E38" s="34" t="s">
        <v>33</v>
      </c>
      <c r="F38" s="35"/>
      <c r="G38" s="13" t="s">
        <v>34</v>
      </c>
      <c r="H38" s="34" t="s">
        <v>35</v>
      </c>
      <c r="I38" s="35"/>
    </row>
    <row r="39" spans="1:9" ht="27" customHeight="1" thickBot="1" x14ac:dyDescent="0.25">
      <c r="A39" s="3" t="s">
        <v>41</v>
      </c>
      <c r="B39" s="4" t="s">
        <v>36</v>
      </c>
      <c r="C39" s="3" t="s">
        <v>38</v>
      </c>
      <c r="D39" s="4" t="s">
        <v>37</v>
      </c>
      <c r="E39" s="3" t="s">
        <v>42</v>
      </c>
      <c r="F39" s="3" t="s">
        <v>45</v>
      </c>
      <c r="G39" s="4" t="s">
        <v>43</v>
      </c>
      <c r="H39" s="4" t="s">
        <v>39</v>
      </c>
      <c r="I39" s="2" t="s">
        <v>44</v>
      </c>
    </row>
    <row r="40" spans="1:9" ht="21" customHeight="1" thickBot="1" x14ac:dyDescent="0.25">
      <c r="A40" s="11">
        <v>40000</v>
      </c>
      <c r="B40" s="5">
        <v>20000</v>
      </c>
      <c r="C40" s="11">
        <v>10000</v>
      </c>
      <c r="D40" s="5">
        <v>20000</v>
      </c>
      <c r="E40" s="11">
        <v>40000</v>
      </c>
      <c r="F40" s="31"/>
      <c r="G40" s="5">
        <v>30000</v>
      </c>
      <c r="H40" s="11">
        <v>20000</v>
      </c>
      <c r="I40" s="3"/>
    </row>
    <row r="41" spans="1:9" ht="21" customHeight="1" thickBot="1" x14ac:dyDescent="0.25">
      <c r="A41" s="11"/>
      <c r="B41" s="5"/>
      <c r="C41" s="11">
        <v>37500</v>
      </c>
      <c r="D41" s="5"/>
      <c r="E41" s="11"/>
      <c r="F41" s="31">
        <f>37500/1.25</f>
        <v>30000</v>
      </c>
      <c r="G41" s="5"/>
      <c r="H41" s="11"/>
      <c r="I41" s="3">
        <f>37500*0.2</f>
        <v>7500</v>
      </c>
    </row>
    <row r="42" spans="1:9" ht="21" customHeight="1" thickBot="1" x14ac:dyDescent="0.25">
      <c r="A42" s="3"/>
      <c r="B42" s="4"/>
      <c r="C42" s="3"/>
      <c r="D42" s="4">
        <v>-2000</v>
      </c>
      <c r="E42" s="3"/>
      <c r="F42" s="30">
        <v>-2000</v>
      </c>
      <c r="G42" s="4"/>
      <c r="H42" s="3"/>
      <c r="I42" s="3"/>
    </row>
    <row r="43" spans="1:9" ht="21" customHeight="1" thickBot="1" x14ac:dyDescent="0.25">
      <c r="A43" s="3"/>
      <c r="B43" s="4"/>
      <c r="C43" s="3"/>
      <c r="D43" s="4">
        <v>30000</v>
      </c>
      <c r="E43" s="3"/>
      <c r="F43" s="30"/>
      <c r="G43" s="4">
        <v>30000</v>
      </c>
      <c r="H43" s="3"/>
      <c r="I43" s="3"/>
    </row>
    <row r="44" spans="1:9" ht="21" customHeight="1" thickBot="1" x14ac:dyDescent="0.25">
      <c r="A44" s="3">
        <f>16250/1.25</f>
        <v>13000</v>
      </c>
      <c r="B44" s="4"/>
      <c r="C44" s="3"/>
      <c r="D44" s="4">
        <v>-16250</v>
      </c>
      <c r="E44" s="3"/>
      <c r="F44" s="30"/>
      <c r="G44" s="4"/>
      <c r="H44" s="3"/>
      <c r="I44" s="3">
        <f>+-16250*0.2</f>
        <v>-3250</v>
      </c>
    </row>
    <row r="45" spans="1:9" ht="21" customHeight="1" thickBot="1" x14ac:dyDescent="0.25">
      <c r="A45" s="3"/>
      <c r="B45" s="4"/>
      <c r="C45" s="3">
        <v>-37500</v>
      </c>
      <c r="D45" s="4">
        <v>37500</v>
      </c>
      <c r="E45" s="3"/>
      <c r="F45" s="30"/>
      <c r="G45" s="4"/>
      <c r="H45" s="3"/>
      <c r="I45" s="3"/>
    </row>
    <row r="46" spans="1:9" ht="21" customHeight="1" thickBot="1" x14ac:dyDescent="0.25">
      <c r="A46" s="3"/>
      <c r="B46" s="4">
        <v>-10000</v>
      </c>
      <c r="C46" s="3"/>
      <c r="D46" s="4"/>
      <c r="E46" s="3"/>
      <c r="F46" s="30">
        <v>-10000</v>
      </c>
      <c r="G46" s="4"/>
      <c r="H46" s="3"/>
      <c r="I46" s="3"/>
    </row>
    <row r="47" spans="1:9" ht="21" customHeight="1" thickBot="1" x14ac:dyDescent="0.25">
      <c r="A47" s="3"/>
      <c r="B47" s="4">
        <v>15000</v>
      </c>
      <c r="C47" s="3"/>
      <c r="D47" s="4"/>
      <c r="E47" s="3"/>
      <c r="F47" s="30"/>
      <c r="G47" s="4"/>
      <c r="H47" s="3">
        <f>15000*1.25</f>
        <v>18750</v>
      </c>
      <c r="I47" s="3">
        <f>-15000*0.25</f>
        <v>-3750</v>
      </c>
    </row>
    <row r="48" spans="1:9" ht="21" customHeight="1" thickBot="1" x14ac:dyDescent="0.25">
      <c r="A48" s="3"/>
      <c r="B48" s="4"/>
      <c r="C48" s="3"/>
      <c r="D48" s="4">
        <v>-18750</v>
      </c>
      <c r="E48" s="3"/>
      <c r="F48" s="30"/>
      <c r="G48" s="4"/>
      <c r="H48" s="3">
        <v>-18750</v>
      </c>
      <c r="I48" s="3"/>
    </row>
    <row r="49" spans="1:10" ht="21" customHeight="1" thickBot="1" x14ac:dyDescent="0.25">
      <c r="A49" s="3"/>
      <c r="B49" s="4"/>
      <c r="C49" s="3"/>
      <c r="D49" s="4"/>
      <c r="E49" s="3"/>
      <c r="F49" s="30">
        <f>-7500/1.25</f>
        <v>-6000</v>
      </c>
      <c r="G49" s="4"/>
      <c r="H49" s="3">
        <v>7500</v>
      </c>
      <c r="I49" s="3">
        <f>-7500*0.2</f>
        <v>-1500</v>
      </c>
    </row>
    <row r="50" spans="1:10" ht="21" customHeight="1" thickBot="1" x14ac:dyDescent="0.25">
      <c r="A50" s="3"/>
      <c r="B50" s="4"/>
      <c r="C50" s="3"/>
      <c r="D50" s="4">
        <f>4000*1.25</f>
        <v>5000</v>
      </c>
      <c r="E50" s="3"/>
      <c r="F50" s="30">
        <v>4000</v>
      </c>
      <c r="G50" s="4"/>
      <c r="H50" s="3"/>
      <c r="I50" s="3">
        <f>5000*0.2</f>
        <v>1000</v>
      </c>
    </row>
    <row r="51" spans="1:10" ht="21" customHeight="1" thickBot="1" x14ac:dyDescent="0.25">
      <c r="A51" s="3"/>
      <c r="B51" s="4"/>
      <c r="C51" s="3"/>
      <c r="D51" s="4">
        <v>-1000</v>
      </c>
      <c r="E51" s="3"/>
      <c r="F51" s="30">
        <v>-1000</v>
      </c>
      <c r="G51" s="4"/>
      <c r="H51" s="3"/>
      <c r="I51" s="3"/>
    </row>
    <row r="52" spans="1:10" ht="21" customHeight="1" x14ac:dyDescent="0.2">
      <c r="A52" s="6"/>
      <c r="B52" s="8">
        <v>-1000</v>
      </c>
      <c r="C52" s="6"/>
      <c r="D52" s="8"/>
      <c r="E52" s="6"/>
      <c r="F52" s="33">
        <v>-1000</v>
      </c>
      <c r="G52" s="8"/>
      <c r="H52" s="6"/>
      <c r="I52" s="6"/>
    </row>
    <row r="53" spans="1:10" ht="21" customHeight="1" x14ac:dyDescent="0.2">
      <c r="A53" s="15">
        <f>SUM(A40:A52)</f>
        <v>53000</v>
      </c>
      <c r="B53" s="15">
        <f t="shared" ref="B53:I53" si="0">SUM(B40:B52)</f>
        <v>24000</v>
      </c>
      <c r="C53" s="15">
        <f t="shared" si="0"/>
        <v>10000</v>
      </c>
      <c r="D53" s="15">
        <f t="shared" si="0"/>
        <v>54500</v>
      </c>
      <c r="E53" s="15">
        <f t="shared" si="0"/>
        <v>40000</v>
      </c>
      <c r="F53" s="32">
        <f t="shared" si="0"/>
        <v>14000</v>
      </c>
      <c r="G53" s="15">
        <f t="shared" si="0"/>
        <v>60000</v>
      </c>
      <c r="H53" s="15">
        <f>SUM(H40:H52)</f>
        <v>27500</v>
      </c>
      <c r="I53" s="15">
        <f t="shared" si="0"/>
        <v>0</v>
      </c>
      <c r="J53" s="7" t="s">
        <v>53</v>
      </c>
    </row>
    <row r="54" spans="1:10" ht="21" customHeight="1" thickBot="1" x14ac:dyDescent="0.25">
      <c r="A54" s="12"/>
      <c r="B54" s="12"/>
      <c r="C54" s="12"/>
      <c r="D54" s="12"/>
      <c r="E54" s="12"/>
      <c r="F54" s="12"/>
      <c r="G54" s="12"/>
      <c r="H54" s="12"/>
      <c r="I54" s="12"/>
    </row>
    <row r="55" spans="1:10" ht="21" customHeight="1" thickBot="1" x14ac:dyDescent="0.25">
      <c r="A55" s="14" t="s">
        <v>46</v>
      </c>
      <c r="B55" s="12"/>
      <c r="C55" s="37" t="s">
        <v>51</v>
      </c>
      <c r="D55" s="38"/>
      <c r="E55" s="38"/>
      <c r="F55" s="39"/>
      <c r="G55" s="12"/>
      <c r="H55" s="12"/>
      <c r="I55" s="12"/>
    </row>
    <row r="56" spans="1:10" ht="21" customHeight="1" x14ac:dyDescent="0.2">
      <c r="A56" s="12" t="s">
        <v>47</v>
      </c>
      <c r="B56" s="12">
        <f>F41+F50</f>
        <v>34000</v>
      </c>
      <c r="C56" s="16" t="s">
        <v>31</v>
      </c>
      <c r="D56" s="17">
        <f>A53</f>
        <v>53000</v>
      </c>
      <c r="E56" s="16" t="s">
        <v>54</v>
      </c>
      <c r="F56" s="17">
        <f>E53+F53</f>
        <v>54000</v>
      </c>
      <c r="G56" s="12"/>
      <c r="H56" s="12"/>
      <c r="I56" s="12"/>
    </row>
    <row r="57" spans="1:10" ht="21" customHeight="1" x14ac:dyDescent="0.2">
      <c r="A57" s="12" t="s">
        <v>48</v>
      </c>
      <c r="B57" s="12">
        <f>-F46-F52</f>
        <v>11000</v>
      </c>
      <c r="C57" s="18" t="s">
        <v>32</v>
      </c>
      <c r="D57" s="19"/>
      <c r="E57" s="18"/>
      <c r="F57" s="19"/>
      <c r="G57" s="12"/>
      <c r="H57" s="12"/>
      <c r="I57" s="12"/>
    </row>
    <row r="58" spans="1:10" ht="21" customHeight="1" x14ac:dyDescent="0.2">
      <c r="A58" s="12" t="s">
        <v>49</v>
      </c>
      <c r="B58" s="12">
        <f>-F42-F49-F51</f>
        <v>9000</v>
      </c>
      <c r="C58" s="18" t="s">
        <v>36</v>
      </c>
      <c r="D58" s="19">
        <f>B53</f>
        <v>24000</v>
      </c>
      <c r="E58" s="18" t="s">
        <v>34</v>
      </c>
      <c r="F58" s="19">
        <f>G53</f>
        <v>60000</v>
      </c>
      <c r="G58" s="12"/>
      <c r="H58" s="12"/>
      <c r="I58" s="12"/>
    </row>
    <row r="59" spans="1:10" ht="21" customHeight="1" x14ac:dyDescent="0.2">
      <c r="A59" s="12" t="s">
        <v>50</v>
      </c>
      <c r="B59" s="12">
        <f>SUM(B57:B58)</f>
        <v>20000</v>
      </c>
      <c r="C59" s="18" t="s">
        <v>38</v>
      </c>
      <c r="D59" s="19">
        <f>C53</f>
        <v>10000</v>
      </c>
      <c r="E59" s="18"/>
      <c r="F59" s="19"/>
      <c r="G59" s="12"/>
      <c r="H59" s="12"/>
      <c r="I59" s="12"/>
    </row>
    <row r="60" spans="1:10" ht="21" customHeight="1" thickBot="1" x14ac:dyDescent="0.25">
      <c r="A60" s="14" t="s">
        <v>56</v>
      </c>
      <c r="B60" s="14">
        <f>B56-B59</f>
        <v>14000</v>
      </c>
      <c r="C60" s="9" t="s">
        <v>37</v>
      </c>
      <c r="D60" s="10">
        <f>D53</f>
        <v>54500</v>
      </c>
      <c r="E60" s="9" t="s">
        <v>35</v>
      </c>
      <c r="F60" s="10">
        <f>H53+I53</f>
        <v>27500</v>
      </c>
      <c r="G60" s="12"/>
      <c r="H60" s="12"/>
      <c r="I60" s="12"/>
    </row>
    <row r="61" spans="1:10" ht="21" customHeight="1" thickBot="1" x14ac:dyDescent="0.25">
      <c r="A61" s="12"/>
      <c r="B61" s="12"/>
      <c r="C61" s="20" t="s">
        <v>52</v>
      </c>
      <c r="D61" s="21">
        <f>SUM(D56:D60)</f>
        <v>141500</v>
      </c>
      <c r="E61" s="20" t="s">
        <v>55</v>
      </c>
      <c r="F61" s="21">
        <f>SUM(F56:F60)</f>
        <v>141500</v>
      </c>
      <c r="G61" s="12">
        <f>D61-F61</f>
        <v>0</v>
      </c>
      <c r="H61" s="12"/>
      <c r="I61" s="12"/>
    </row>
    <row r="62" spans="1:10" ht="21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</row>
    <row r="63" spans="1:10" ht="21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</row>
    <row r="64" spans="1:10" ht="20.45" customHeight="1" x14ac:dyDescent="0.2">
      <c r="A64" s="22" t="s">
        <v>57</v>
      </c>
    </row>
    <row r="66" spans="1:9" ht="21" customHeight="1" x14ac:dyDescent="0.2">
      <c r="A66" s="7" t="s">
        <v>22</v>
      </c>
    </row>
    <row r="67" spans="1:9" ht="21" customHeight="1" x14ac:dyDescent="0.2">
      <c r="A67" s="7" t="s">
        <v>3</v>
      </c>
    </row>
    <row r="68" spans="1:9" ht="21" customHeight="1" x14ac:dyDescent="0.2">
      <c r="A68" s="7" t="s">
        <v>23</v>
      </c>
    </row>
    <row r="69" spans="1:9" ht="21" customHeight="1" x14ac:dyDescent="0.2">
      <c r="A69" s="7" t="s">
        <v>24</v>
      </c>
    </row>
    <row r="70" spans="1:9" ht="21" customHeight="1" x14ac:dyDescent="0.2">
      <c r="A70" s="7" t="s">
        <v>25</v>
      </c>
    </row>
    <row r="71" spans="1:9" ht="21" customHeight="1" x14ac:dyDescent="0.2">
      <c r="A71" s="7" t="s">
        <v>26</v>
      </c>
    </row>
    <row r="72" spans="1:9" ht="21" customHeight="1" x14ac:dyDescent="0.2">
      <c r="A72" s="7" t="s">
        <v>27</v>
      </c>
    </row>
    <row r="73" spans="1:9" ht="21" customHeight="1" x14ac:dyDescent="0.2">
      <c r="A73" s="7" t="s">
        <v>28</v>
      </c>
    </row>
    <row r="75" spans="1:9" ht="21" customHeight="1" x14ac:dyDescent="0.2">
      <c r="A75" s="7" t="s">
        <v>4</v>
      </c>
    </row>
    <row r="77" spans="1:9" ht="21" customHeight="1" thickBot="1" x14ac:dyDescent="0.25">
      <c r="D77" s="7">
        <f>SUM(A81:D81)</f>
        <v>160000</v>
      </c>
      <c r="E77" s="7">
        <f>SUM(E81:I81)</f>
        <v>160000</v>
      </c>
    </row>
    <row r="78" spans="1:9" ht="21" customHeight="1" thickBot="1" x14ac:dyDescent="0.25">
      <c r="A78" s="34" t="s">
        <v>29</v>
      </c>
      <c r="B78" s="36"/>
      <c r="C78" s="36"/>
      <c r="D78" s="35"/>
      <c r="E78" s="34" t="s">
        <v>30</v>
      </c>
      <c r="F78" s="36"/>
      <c r="G78" s="36"/>
      <c r="H78" s="36"/>
      <c r="I78" s="35"/>
    </row>
    <row r="79" spans="1:9" ht="21" customHeight="1" thickBot="1" x14ac:dyDescent="0.25">
      <c r="A79" s="3" t="s">
        <v>31</v>
      </c>
      <c r="B79" s="34" t="s">
        <v>32</v>
      </c>
      <c r="C79" s="36"/>
      <c r="D79" s="35"/>
      <c r="E79" s="40" t="s">
        <v>33</v>
      </c>
      <c r="F79" s="41"/>
      <c r="G79" s="24" t="s">
        <v>34</v>
      </c>
      <c r="H79" s="40" t="s">
        <v>35</v>
      </c>
      <c r="I79" s="41"/>
    </row>
    <row r="80" spans="1:9" ht="21" customHeight="1" thickBot="1" x14ac:dyDescent="0.25">
      <c r="A80" s="3" t="s">
        <v>41</v>
      </c>
      <c r="B80" s="4" t="s">
        <v>36</v>
      </c>
      <c r="C80" s="3" t="s">
        <v>38</v>
      </c>
      <c r="D80" s="4" t="s">
        <v>37</v>
      </c>
      <c r="E80" s="25" t="s">
        <v>42</v>
      </c>
      <c r="F80" s="30" t="s">
        <v>45</v>
      </c>
      <c r="G80" s="26" t="s">
        <v>43</v>
      </c>
      <c r="H80" s="26" t="s">
        <v>39</v>
      </c>
      <c r="I80" s="27" t="s">
        <v>44</v>
      </c>
    </row>
    <row r="81" spans="1:9" ht="21" customHeight="1" thickBot="1" x14ac:dyDescent="0.25">
      <c r="A81" s="11">
        <v>100000</v>
      </c>
      <c r="B81" s="5">
        <v>20000</v>
      </c>
      <c r="C81" s="11">
        <v>15000</v>
      </c>
      <c r="D81" s="5">
        <v>25000</v>
      </c>
      <c r="E81" s="28">
        <v>100000</v>
      </c>
      <c r="F81" s="31"/>
      <c r="G81" s="29">
        <v>20000</v>
      </c>
      <c r="H81" s="28">
        <v>40000</v>
      </c>
      <c r="I81" s="25"/>
    </row>
    <row r="82" spans="1:9" ht="21" customHeight="1" thickBot="1" x14ac:dyDescent="0.25">
      <c r="A82" s="11"/>
      <c r="B82" s="5"/>
      <c r="C82" s="11">
        <v>-5000</v>
      </c>
      <c r="D82" s="5"/>
      <c r="E82" s="28"/>
      <c r="F82" s="31">
        <f>-5000/1.25</f>
        <v>-4000</v>
      </c>
      <c r="G82" s="29"/>
      <c r="H82" s="28"/>
      <c r="I82" s="25">
        <f>C82*0.2</f>
        <v>-1000</v>
      </c>
    </row>
    <row r="83" spans="1:9" ht="21" customHeight="1" thickBot="1" x14ac:dyDescent="0.25">
      <c r="A83" s="3"/>
      <c r="B83" s="4"/>
      <c r="C83" s="3"/>
      <c r="D83" s="4">
        <v>-6250</v>
      </c>
      <c r="E83" s="25"/>
      <c r="F83" s="30"/>
      <c r="G83" s="26"/>
      <c r="H83" s="25">
        <v>-6250</v>
      </c>
      <c r="I83" s="25"/>
    </row>
    <row r="84" spans="1:9" ht="21" customHeight="1" thickBot="1" x14ac:dyDescent="0.25">
      <c r="A84" s="3"/>
      <c r="B84" s="4"/>
      <c r="C84" s="3">
        <v>15000</v>
      </c>
      <c r="D84" s="4"/>
      <c r="E84" s="25"/>
      <c r="F84" s="30">
        <f>C84/1.25</f>
        <v>12000</v>
      </c>
      <c r="G84" s="26"/>
      <c r="H84" s="25"/>
      <c r="I84" s="25">
        <f>C84*0.2</f>
        <v>3000</v>
      </c>
    </row>
    <row r="85" spans="1:9" ht="21" customHeight="1" thickBot="1" x14ac:dyDescent="0.25">
      <c r="A85" s="3"/>
      <c r="B85" s="4"/>
      <c r="C85" s="3">
        <v>-1500</v>
      </c>
      <c r="D85" s="4"/>
      <c r="E85" s="25"/>
      <c r="F85" s="30">
        <f>-1500/1.25</f>
        <v>-1200</v>
      </c>
      <c r="G85" s="26"/>
      <c r="H85" s="25"/>
      <c r="I85" s="25">
        <f>-1500*0.2</f>
        <v>-300</v>
      </c>
    </row>
    <row r="86" spans="1:9" ht="21" customHeight="1" thickBot="1" x14ac:dyDescent="0.25">
      <c r="A86" s="3"/>
      <c r="B86" s="4"/>
      <c r="C86" s="3">
        <v>-13500</v>
      </c>
      <c r="D86" s="4">
        <v>13500</v>
      </c>
      <c r="E86" s="25"/>
      <c r="F86" s="30"/>
      <c r="G86" s="26"/>
      <c r="H86" s="25"/>
      <c r="I86" s="25"/>
    </row>
    <row r="87" spans="1:9" ht="21" customHeight="1" thickBot="1" x14ac:dyDescent="0.25">
      <c r="A87" s="3"/>
      <c r="B87" s="4">
        <v>-5000</v>
      </c>
      <c r="C87" s="3"/>
      <c r="D87" s="4"/>
      <c r="E87" s="25"/>
      <c r="F87" s="30">
        <v>-5000</v>
      </c>
      <c r="G87" s="26"/>
      <c r="H87" s="25"/>
      <c r="I87" s="25"/>
    </row>
    <row r="88" spans="1:9" ht="21" customHeight="1" x14ac:dyDescent="0.2">
      <c r="A88" s="15">
        <f t="shared" ref="A88:I88" si="1">SUM(A77:A87)</f>
        <v>100000</v>
      </c>
      <c r="B88" s="15">
        <f t="shared" si="1"/>
        <v>15000</v>
      </c>
      <c r="C88" s="15">
        <f t="shared" si="1"/>
        <v>10000</v>
      </c>
      <c r="D88" s="15">
        <f>SUM(D81:D87)</f>
        <v>32250</v>
      </c>
      <c r="E88" s="15">
        <f>SUM(E81:E87)</f>
        <v>100000</v>
      </c>
      <c r="F88" s="32">
        <f t="shared" si="1"/>
        <v>1800</v>
      </c>
      <c r="G88" s="15">
        <f>SUM(G77:G87)</f>
        <v>20000</v>
      </c>
      <c r="H88" s="15">
        <f t="shared" si="1"/>
        <v>33750</v>
      </c>
      <c r="I88" s="15">
        <f t="shared" si="1"/>
        <v>1700</v>
      </c>
    </row>
    <row r="89" spans="1:9" ht="21" customHeight="1" thickBot="1" x14ac:dyDescent="0.25"/>
    <row r="90" spans="1:9" ht="21" customHeight="1" thickBot="1" x14ac:dyDescent="0.25">
      <c r="A90" s="14" t="s">
        <v>46</v>
      </c>
      <c r="B90" s="12"/>
      <c r="C90" s="37" t="s">
        <v>51</v>
      </c>
      <c r="D90" s="38"/>
      <c r="E90" s="38"/>
      <c r="F90" s="39"/>
    </row>
    <row r="91" spans="1:9" ht="21" customHeight="1" x14ac:dyDescent="0.2">
      <c r="A91" s="12" t="s">
        <v>47</v>
      </c>
      <c r="B91" s="12">
        <f>F82+F84+F85</f>
        <v>6800</v>
      </c>
      <c r="C91" s="16" t="s">
        <v>31</v>
      </c>
      <c r="D91" s="17">
        <f>A88</f>
        <v>100000</v>
      </c>
      <c r="E91" s="16" t="s">
        <v>54</v>
      </c>
      <c r="F91" s="17">
        <f>E88+F88</f>
        <v>101800</v>
      </c>
    </row>
    <row r="92" spans="1:9" ht="21" customHeight="1" x14ac:dyDescent="0.2">
      <c r="A92" s="12" t="s">
        <v>48</v>
      </c>
      <c r="B92" s="12">
        <f>-F81-F87</f>
        <v>5000</v>
      </c>
      <c r="C92" s="18" t="s">
        <v>32</v>
      </c>
      <c r="D92" s="19"/>
      <c r="E92" s="18"/>
      <c r="F92" s="19"/>
    </row>
    <row r="93" spans="1:9" ht="21" customHeight="1" x14ac:dyDescent="0.2">
      <c r="A93" s="12" t="s">
        <v>49</v>
      </c>
      <c r="B93" s="12">
        <v>0</v>
      </c>
      <c r="C93" s="18" t="s">
        <v>36</v>
      </c>
      <c r="D93" s="19">
        <f>B88</f>
        <v>15000</v>
      </c>
      <c r="E93" s="18" t="s">
        <v>34</v>
      </c>
      <c r="F93" s="19">
        <f>G88</f>
        <v>20000</v>
      </c>
    </row>
    <row r="94" spans="1:9" ht="21" customHeight="1" x14ac:dyDescent="0.2">
      <c r="A94" s="12" t="s">
        <v>50</v>
      </c>
      <c r="B94" s="12">
        <f>SUM(B92:B93)</f>
        <v>5000</v>
      </c>
      <c r="C94" s="18" t="s">
        <v>38</v>
      </c>
      <c r="D94" s="19">
        <f>C88</f>
        <v>10000</v>
      </c>
      <c r="E94" s="18"/>
      <c r="F94" s="19"/>
    </row>
    <row r="95" spans="1:9" ht="21" customHeight="1" thickBot="1" x14ac:dyDescent="0.25">
      <c r="A95" s="14" t="s">
        <v>56</v>
      </c>
      <c r="B95" s="14">
        <f>B91-B94</f>
        <v>1800</v>
      </c>
      <c r="C95" s="9" t="s">
        <v>37</v>
      </c>
      <c r="D95" s="10">
        <f>D88</f>
        <v>32250</v>
      </c>
      <c r="E95" s="9" t="s">
        <v>35</v>
      </c>
      <c r="F95" s="10">
        <f>H88+I88</f>
        <v>35450</v>
      </c>
    </row>
    <row r="96" spans="1:9" ht="21" customHeight="1" thickBot="1" x14ac:dyDescent="0.25">
      <c r="A96" s="12"/>
      <c r="B96" s="12"/>
      <c r="C96" s="20" t="s">
        <v>52</v>
      </c>
      <c r="D96" s="21">
        <f>SUM(D91:D95)</f>
        <v>157250</v>
      </c>
      <c r="E96" s="20" t="s">
        <v>55</v>
      </c>
      <c r="F96" s="21">
        <f>SUM(F91:F95)</f>
        <v>157250</v>
      </c>
      <c r="G96" s="7">
        <f>D96-F96</f>
        <v>0</v>
      </c>
    </row>
  </sheetData>
  <mergeCells count="14">
    <mergeCell ref="C90:F90"/>
    <mergeCell ref="C55:F55"/>
    <mergeCell ref="A78:D78"/>
    <mergeCell ref="E78:I78"/>
    <mergeCell ref="B79:D79"/>
    <mergeCell ref="E79:F79"/>
    <mergeCell ref="H79:I79"/>
    <mergeCell ref="A7:B7"/>
    <mergeCell ref="C7:E7"/>
    <mergeCell ref="B38:D38"/>
    <mergeCell ref="A37:D37"/>
    <mergeCell ref="E37:I37"/>
    <mergeCell ref="E38:F38"/>
    <mergeCell ref="H38:I38"/>
  </mergeCells>
  <pageMargins left="0.7" right="0.7" top="0.75" bottom="0.75" header="0.3" footer="0.3"/>
  <pageSetup paperSize="9" orientation="portrait" horizontalDpi="360" verticalDpi="360" r:id="rId1"/>
  <ignoredErrors>
    <ignoredError sqref="D77:E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Torunn</dc:creator>
  <cp:lastModifiedBy>Bruker</cp:lastModifiedBy>
  <dcterms:created xsi:type="dcterms:W3CDTF">2020-08-29T07:00:09Z</dcterms:created>
  <dcterms:modified xsi:type="dcterms:W3CDTF">2020-09-11T13:00:24Z</dcterms:modified>
</cp:coreProperties>
</file>