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75" windowWidth="9705" windowHeight="7470"/>
  </bookViews>
  <sheets>
    <sheet name="ChainLadder" sheetId="1" r:id="rId1"/>
    <sheet name="Ark1" sheetId="2" r:id="rId2"/>
    <sheet name="BonhuetterFerguson" sheetId="3" r:id="rId3"/>
    <sheet name="stokastisk" sheetId="4" r:id="rId4"/>
    <sheet name="ExampleReserveRisk" sheetId="5" r:id="rId5"/>
  </sheets>
  <calcPr calcId="145621"/>
</workbook>
</file>

<file path=xl/calcChain.xml><?xml version="1.0" encoding="utf-8"?>
<calcChain xmlns="http://schemas.openxmlformats.org/spreadsheetml/2006/main">
  <c r="E31" i="1" l="1"/>
  <c r="D31" i="1"/>
  <c r="C31" i="1"/>
  <c r="B31" i="1"/>
  <c r="F30" i="1"/>
  <c r="E30" i="1"/>
  <c r="D30" i="1"/>
  <c r="C30" i="1"/>
  <c r="J65" i="5" l="1"/>
  <c r="Q6" i="4"/>
  <c r="Q5" i="4"/>
  <c r="Q4" i="4"/>
  <c r="Q3" i="4"/>
  <c r="N7" i="3" l="1"/>
  <c r="G27" i="1"/>
  <c r="J6" i="3"/>
  <c r="K6" i="3" s="1"/>
  <c r="J5" i="3"/>
  <c r="K5" i="3" s="1"/>
  <c r="J4" i="3"/>
  <c r="K4" i="3" s="1"/>
  <c r="J3" i="3"/>
  <c r="K3" i="3"/>
  <c r="E28" i="1"/>
  <c r="F27" i="1"/>
  <c r="H88" i="2" l="1"/>
  <c r="H87" i="2"/>
  <c r="H89" i="2" s="1"/>
  <c r="D66" i="2"/>
  <c r="D58" i="2"/>
  <c r="D59" i="2"/>
  <c r="D60" i="2"/>
  <c r="D61" i="2"/>
  <c r="D62" i="2"/>
  <c r="D63" i="2"/>
  <c r="D64" i="2"/>
  <c r="D65" i="2"/>
  <c r="D57" i="2"/>
  <c r="F43" i="2"/>
  <c r="F44" i="2"/>
  <c r="F45" i="2"/>
  <c r="F46" i="2"/>
  <c r="F47" i="2"/>
  <c r="F48" i="2"/>
  <c r="F49" i="2"/>
  <c r="F42" i="2"/>
  <c r="D42" i="2"/>
  <c r="F39" i="2"/>
  <c r="F40" i="2"/>
  <c r="F41" i="2"/>
  <c r="F38" i="2"/>
  <c r="D38" i="2"/>
  <c r="E39" i="2"/>
  <c r="E38" i="2"/>
  <c r="D50" i="2"/>
  <c r="D43" i="2"/>
  <c r="D44" i="2"/>
  <c r="D45" i="2"/>
  <c r="D46" i="2"/>
  <c r="D47" i="2"/>
  <c r="D48" i="2"/>
  <c r="D49" i="2"/>
  <c r="D39" i="2"/>
  <c r="D40" i="2"/>
  <c r="D41" i="2"/>
  <c r="F26" i="2"/>
  <c r="F27" i="2"/>
  <c r="F28" i="2"/>
  <c r="F29" i="2"/>
  <c r="F30" i="2"/>
  <c r="F31" i="2"/>
  <c r="F32" i="2"/>
  <c r="F33" i="2"/>
  <c r="F34" i="2"/>
  <c r="F25" i="2"/>
  <c r="E34" i="2"/>
  <c r="E33" i="2"/>
  <c r="E32" i="2"/>
  <c r="E31" i="2"/>
  <c r="E30" i="2"/>
  <c r="E29" i="2"/>
  <c r="E28" i="2"/>
  <c r="E27" i="2"/>
  <c r="E26" i="2"/>
  <c r="E25" i="2"/>
  <c r="D32" i="2"/>
  <c r="D31" i="2"/>
  <c r="D26" i="2"/>
  <c r="D27" i="2"/>
  <c r="D28" i="2"/>
  <c r="D29" i="2"/>
  <c r="D30" i="2"/>
  <c r="D25" i="2"/>
  <c r="D10" i="1"/>
  <c r="G26" i="1" l="1"/>
  <c r="H11" i="1"/>
  <c r="H10" i="1"/>
  <c r="H9" i="1"/>
  <c r="H8" i="1"/>
  <c r="C19" i="1"/>
  <c r="D18" i="1"/>
  <c r="C18" i="1"/>
  <c r="E17" i="1"/>
  <c r="D17" i="1"/>
  <c r="C17" i="1"/>
  <c r="F16" i="1"/>
  <c r="E16" i="1"/>
  <c r="D16" i="1"/>
  <c r="C16" i="1"/>
  <c r="D13" i="1"/>
  <c r="I10" i="1" s="1"/>
  <c r="D12" i="1"/>
  <c r="F28" i="1" s="1"/>
  <c r="G28" i="1" s="1"/>
  <c r="D11" i="1"/>
  <c r="I11" i="1" s="1"/>
  <c r="I9" i="1" l="1"/>
  <c r="D29" i="1"/>
  <c r="E29" i="1" s="1"/>
  <c r="F29" i="1" s="1"/>
  <c r="G29" i="1" s="1"/>
  <c r="G30" i="1"/>
  <c r="G31" i="1" s="1"/>
</calcChain>
</file>

<file path=xl/sharedStrings.xml><?xml version="1.0" encoding="utf-8"?>
<sst xmlns="http://schemas.openxmlformats.org/spreadsheetml/2006/main" count="240" uniqueCount="92">
  <si>
    <t>Tidsperioden</t>
  </si>
  <si>
    <t>Skadereserver (Tidsperioden)</t>
  </si>
  <si>
    <t>Skadereserver/ Utbetalinger (%)</t>
  </si>
  <si>
    <t>Skadereserver (Akkumulert beløp)</t>
  </si>
  <si>
    <t>Skadereserver (Observert)</t>
  </si>
  <si>
    <t>Skadereserver (Observert, Akkumulert beløp)</t>
  </si>
  <si>
    <t>.</t>
  </si>
  <si>
    <t>f_1_hat</t>
  </si>
  <si>
    <t>f_2_hat</t>
  </si>
  <si>
    <t>f_3_hat</t>
  </si>
  <si>
    <t>f_4_hat</t>
  </si>
  <si>
    <t>Development factors</t>
  </si>
  <si>
    <t>skadereserver</t>
  </si>
  <si>
    <t>totale reserver</t>
  </si>
  <si>
    <t xml:space="preserve"> </t>
  </si>
  <si>
    <t>Year</t>
  </si>
  <si>
    <t>Original</t>
  </si>
  <si>
    <t>Rate changes</t>
  </si>
  <si>
    <t>trend</t>
  </si>
  <si>
    <t>inflation 2013</t>
  </si>
  <si>
    <t>loss ratio</t>
  </si>
  <si>
    <t>adjusted loss ratio</t>
  </si>
  <si>
    <t>core loss ratio</t>
  </si>
  <si>
    <t>adjusted core loss ratio</t>
  </si>
  <si>
    <t>frequency</t>
  </si>
  <si>
    <t>adjusted frequency</t>
  </si>
  <si>
    <t>Core</t>
  </si>
  <si>
    <t>Large</t>
  </si>
  <si>
    <t>Frequency</t>
  </si>
  <si>
    <t>Severity</t>
  </si>
  <si>
    <t>Loss ratio</t>
  </si>
  <si>
    <t>Periode + 0</t>
  </si>
  <si>
    <t>Periode + 1</t>
  </si>
  <si>
    <t>Periode + 2</t>
  </si>
  <si>
    <t>Periode + 3</t>
  </si>
  <si>
    <t>Periode + 4</t>
  </si>
  <si>
    <t>methode</t>
  </si>
  <si>
    <t>Dato + 0</t>
  </si>
  <si>
    <t>Dato + 1</t>
  </si>
  <si>
    <t>Dato + 2</t>
  </si>
  <si>
    <t>Dato + 3</t>
  </si>
  <si>
    <t>Skadeprosent</t>
  </si>
  <si>
    <t>Standard triangel</t>
  </si>
  <si>
    <t>År-vektet triangel</t>
  </si>
  <si>
    <t>Sisteverdivektet triangel</t>
  </si>
  <si>
    <t>Gjennomsnittsvektet triangel</t>
  </si>
  <si>
    <t>K last-weighted Chain Ladder</t>
  </si>
  <si>
    <t>Chain Ladder uten de ekstreme utviklings</t>
  </si>
  <si>
    <t>Oppdater</t>
  </si>
  <si>
    <t>claims reserves chain ladder (left axis)</t>
  </si>
  <si>
    <t>claims reserves Bornhuetter Ferguson (left axis)</t>
  </si>
  <si>
    <t>predicted loss ratio (right axis)</t>
  </si>
  <si>
    <t>Standardavvik (Akkumulert beløp)</t>
  </si>
  <si>
    <t>Relativt standardavvik (% Akkumulert beløp)</t>
  </si>
  <si>
    <t>Claims reserves (The time period)</t>
  </si>
  <si>
    <t>earned premium</t>
  </si>
  <si>
    <t>periode+4 calculated</t>
  </si>
  <si>
    <t>claims reserve calculated</t>
  </si>
  <si>
    <t>Time period</t>
  </si>
  <si>
    <t>Period + 0</t>
  </si>
  <si>
    <t>Period + 1</t>
  </si>
  <si>
    <t>Period + 2</t>
  </si>
  <si>
    <t>Period + 3</t>
  </si>
  <si>
    <t>Period + 4</t>
  </si>
  <si>
    <t>Claims reserve (time period)</t>
  </si>
  <si>
    <t>Claims reserve/ Payments(%)</t>
  </si>
  <si>
    <t>Standard error</t>
  </si>
  <si>
    <t>Relative standard error (%)</t>
  </si>
  <si>
    <t xml:space="preserve">claims reserves chain ladder </t>
  </si>
  <si>
    <t xml:space="preserve">claims reserves Bornhuetter Ferguson </t>
  </si>
  <si>
    <t>claims reserve stochastic method with Bootstrap</t>
  </si>
  <si>
    <t>Product A</t>
  </si>
  <si>
    <t>Product B</t>
  </si>
  <si>
    <t>Product C</t>
  </si>
  <si>
    <t>Year 1</t>
  </si>
  <si>
    <t>Year 2</t>
  </si>
  <si>
    <t>Year 3</t>
  </si>
  <si>
    <t>Year 5</t>
  </si>
  <si>
    <t>Year 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</si>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</sst>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\ #,##0"/>
    <numFmt numFmtId="165" formatCode="\ #,##0.00"/>
    <numFmt numFmtId="166" formatCode="0.000"/>
    <numFmt numFmtId="167" formatCode="_ * #,##0_ ;_ * \-#,##0_ ;_ * &quot;-&quot;??_ ;_ @_ "/>
    <numFmt numFmtId="168" formatCode="0.0"/>
    <numFmt numFmtId="169" formatCode="_ * #,##0.0_ ;_ * \-#,##0.0_ ;_ * &quot;-&quot;??_ ;_ @_ "/>
    <numFmt numFmtId="170" formatCode="0.0\ %"/>
    <numFmt numFmtId="171" formatCode="\ #,##0.0000"/>
    <numFmt numFmtId="172" formatCode="\ 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63"/>
      <name val="Verdana, Arial, Helvetica"/>
    </font>
    <font>
      <b/>
      <sz val="8"/>
      <color indexed="9"/>
      <name val="Arial, Helvetica, sans-serif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28282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33" borderId="0" xfId="0" applyNumberFormat="1" applyFont="1" applyFill="1" applyBorder="1" applyAlignment="1" applyProtection="1"/>
    <xf numFmtId="164" fontId="19" fillId="34" borderId="10" xfId="0" applyNumberFormat="1" applyFont="1" applyFill="1" applyBorder="1" applyAlignment="1" applyProtection="1">
      <alignment horizontal="right" wrapText="1"/>
    </xf>
    <xf numFmtId="164" fontId="18" fillId="35" borderId="10" xfId="0" applyNumberFormat="1" applyFont="1" applyFill="1" applyBorder="1" applyAlignment="1" applyProtection="1">
      <alignment horizontal="right" wrapText="1"/>
    </xf>
    <xf numFmtId="0" fontId="18" fillId="35" borderId="10" xfId="0" applyNumberFormat="1" applyFont="1" applyFill="1" applyBorder="1" applyAlignment="1" applyProtection="1">
      <alignment horizontal="left" wrapText="1"/>
    </xf>
    <xf numFmtId="164" fontId="18" fillId="36" borderId="10" xfId="0" applyNumberFormat="1" applyFont="1" applyFill="1" applyBorder="1" applyAlignment="1" applyProtection="1">
      <alignment horizontal="right" wrapText="1"/>
    </xf>
    <xf numFmtId="166" fontId="0" fillId="33" borderId="0" xfId="0" applyNumberFormat="1" applyFont="1" applyFill="1" applyBorder="1" applyAlignment="1" applyProtection="1"/>
    <xf numFmtId="2" fontId="0" fillId="33" borderId="0" xfId="0" applyNumberFormat="1" applyFont="1" applyFill="1" applyBorder="1" applyAlignment="1" applyProtection="1"/>
    <xf numFmtId="164" fontId="0" fillId="33" borderId="0" xfId="0" applyNumberFormat="1" applyFont="1" applyFill="1" applyBorder="1" applyAlignment="1" applyProtection="1"/>
    <xf numFmtId="167" fontId="0" fillId="33" borderId="0" xfId="1" applyNumberFormat="1" applyFont="1" applyFill="1" applyBorder="1" applyAlignment="1" applyProtection="1"/>
    <xf numFmtId="9" fontId="0" fillId="0" borderId="0" xfId="0" applyNumberFormat="1"/>
    <xf numFmtId="0" fontId="0" fillId="0" borderId="0" xfId="0" applyAlignment="1">
      <alignment wrapText="1"/>
    </xf>
    <xf numFmtId="9" fontId="0" fillId="0" borderId="0" xfId="43" applyFont="1"/>
    <xf numFmtId="169" fontId="0" fillId="0" borderId="0" xfId="1" applyNumberFormat="1" applyFont="1"/>
    <xf numFmtId="167" fontId="0" fillId="0" borderId="0" xfId="1" applyNumberFormat="1" applyFont="1"/>
    <xf numFmtId="0" fontId="0" fillId="0" borderId="10" xfId="0" applyBorder="1"/>
    <xf numFmtId="0" fontId="0" fillId="0" borderId="10" xfId="0" applyBorder="1" applyAlignment="1">
      <alignment wrapText="1"/>
    </xf>
    <xf numFmtId="168" fontId="0" fillId="0" borderId="10" xfId="0" applyNumberFormat="1" applyBorder="1"/>
    <xf numFmtId="0" fontId="0" fillId="37" borderId="0" xfId="0" applyFill="1"/>
    <xf numFmtId="170" fontId="0" fillId="37" borderId="0" xfId="43" applyNumberFormat="1" applyFont="1" applyFill="1"/>
    <xf numFmtId="170" fontId="16" fillId="37" borderId="0" xfId="0" applyNumberFormat="1" applyFont="1" applyFill="1"/>
    <xf numFmtId="0" fontId="0" fillId="33" borderId="10" xfId="0" applyNumberFormat="1" applyFont="1" applyFill="1" applyBorder="1" applyAlignment="1" applyProtection="1"/>
    <xf numFmtId="166" fontId="0" fillId="33" borderId="10" xfId="0" applyNumberFormat="1" applyFont="1" applyFill="1" applyBorder="1" applyAlignment="1" applyProtection="1"/>
    <xf numFmtId="164" fontId="19" fillId="34" borderId="0" xfId="0" applyNumberFormat="1" applyFont="1" applyFill="1" applyBorder="1" applyAlignment="1" applyProtection="1">
      <alignment horizontal="right" wrapText="1"/>
    </xf>
    <xf numFmtId="164" fontId="19" fillId="34" borderId="12" xfId="0" applyNumberFormat="1" applyFont="1" applyFill="1" applyBorder="1" applyAlignment="1" applyProtection="1">
      <alignment horizontal="right" wrapText="1"/>
    </xf>
    <xf numFmtId="171" fontId="18" fillId="39" borderId="11" xfId="0" applyNumberFormat="1" applyFont="1" applyFill="1" applyBorder="1" applyAlignment="1" applyProtection="1">
      <alignment horizontal="right" wrapText="1"/>
    </xf>
    <xf numFmtId="164" fontId="18" fillId="38" borderId="11" xfId="0" applyNumberFormat="1" applyFont="1" applyFill="1" applyBorder="1" applyAlignment="1" applyProtection="1">
      <alignment horizontal="right" wrapText="1"/>
    </xf>
    <xf numFmtId="0" fontId="18" fillId="39" borderId="11" xfId="0" applyNumberFormat="1" applyFont="1" applyFill="1" applyBorder="1" applyAlignment="1" applyProtection="1">
      <alignment horizontal="left" wrapText="1"/>
    </xf>
    <xf numFmtId="164" fontId="18" fillId="39" borderId="11" xfId="0" applyNumberFormat="1" applyFont="1" applyFill="1" applyBorder="1" applyAlignment="1" applyProtection="1">
      <alignment horizontal="right" wrapText="1"/>
    </xf>
    <xf numFmtId="165" fontId="18" fillId="39" borderId="11" xfId="0" applyNumberFormat="1" applyFont="1" applyFill="1" applyBorder="1" applyAlignment="1" applyProtection="1">
      <alignment horizontal="right" wrapText="1"/>
    </xf>
    <xf numFmtId="164" fontId="16" fillId="0" borderId="0" xfId="0" applyNumberFormat="1" applyFont="1"/>
    <xf numFmtId="164" fontId="19" fillId="34" borderId="11" xfId="0" applyNumberFormat="1" applyFont="1" applyFill="1" applyBorder="1" applyAlignment="1" applyProtection="1">
      <alignment horizontal="right" wrapText="1"/>
    </xf>
    <xf numFmtId="0" fontId="19" fillId="34" borderId="11" xfId="0" applyNumberFormat="1" applyFont="1" applyFill="1" applyBorder="1" applyAlignment="1" applyProtection="1">
      <alignment horizontal="left" wrapText="1"/>
    </xf>
    <xf numFmtId="165" fontId="19" fillId="34" borderId="11" xfId="0" applyNumberFormat="1" applyFont="1" applyFill="1" applyBorder="1" applyAlignment="1" applyProtection="1">
      <alignment horizontal="right" wrapText="1"/>
    </xf>
    <xf numFmtId="164" fontId="18" fillId="35" borderId="11" xfId="0" applyNumberFormat="1" applyFont="1" applyFill="1" applyBorder="1" applyAlignment="1" applyProtection="1">
      <alignment horizontal="right" wrapText="1"/>
    </xf>
    <xf numFmtId="0" fontId="18" fillId="35" borderId="11" xfId="0" applyNumberFormat="1" applyFont="1" applyFill="1" applyBorder="1" applyAlignment="1" applyProtection="1">
      <alignment horizontal="left" wrapText="1"/>
    </xf>
    <xf numFmtId="165" fontId="18" fillId="35" borderId="11" xfId="0" applyNumberFormat="1" applyFont="1" applyFill="1" applyBorder="1" applyAlignment="1" applyProtection="1">
      <alignment horizontal="right" wrapText="1"/>
    </xf>
    <xf numFmtId="164" fontId="19" fillId="34" borderId="11" xfId="0" applyNumberFormat="1" applyFont="1" applyFill="1" applyBorder="1" applyAlignment="1" applyProtection="1">
      <alignment horizontal="right" wrapText="1"/>
    </xf>
    <xf numFmtId="0" fontId="19" fillId="34" borderId="11" xfId="0" applyNumberFormat="1" applyFont="1" applyFill="1" applyBorder="1" applyAlignment="1" applyProtection="1">
      <alignment horizontal="left" wrapText="1"/>
    </xf>
    <xf numFmtId="164" fontId="18" fillId="35" borderId="11" xfId="0" applyNumberFormat="1" applyFont="1" applyFill="1" applyBorder="1" applyAlignment="1" applyProtection="1">
      <alignment horizontal="right" wrapText="1"/>
    </xf>
    <xf numFmtId="0" fontId="18" fillId="35" borderId="11" xfId="0" applyNumberFormat="1" applyFont="1" applyFill="1" applyBorder="1" applyAlignment="1" applyProtection="1">
      <alignment horizontal="left" wrapText="1"/>
    </xf>
    <xf numFmtId="0" fontId="19" fillId="34" borderId="11" xfId="0" applyNumberFormat="1" applyFont="1" applyFill="1" applyBorder="1" applyAlignment="1" applyProtection="1">
      <alignment horizontal="left" wrapText="1"/>
    </xf>
    <xf numFmtId="171" fontId="19" fillId="34" borderId="11" xfId="0" applyNumberFormat="1" applyFont="1" applyFill="1" applyBorder="1" applyAlignment="1" applyProtection="1">
      <alignment horizontal="right" wrapText="1"/>
    </xf>
    <xf numFmtId="164" fontId="19" fillId="34" borderId="11" xfId="0" applyNumberFormat="1" applyFont="1" applyFill="1" applyBorder="1" applyAlignment="1" applyProtection="1">
      <alignment horizontal="right" wrapText="1"/>
    </xf>
    <xf numFmtId="165" fontId="19" fillId="34" borderId="11" xfId="0" applyNumberFormat="1" applyFont="1" applyFill="1" applyBorder="1" applyAlignment="1" applyProtection="1">
      <alignment horizontal="right" wrapText="1"/>
    </xf>
    <xf numFmtId="0" fontId="18" fillId="35" borderId="11" xfId="0" applyNumberFormat="1" applyFont="1" applyFill="1" applyBorder="1" applyAlignment="1" applyProtection="1">
      <alignment horizontal="left" wrapText="1"/>
    </xf>
    <xf numFmtId="171" fontId="18" fillId="35" borderId="11" xfId="0" applyNumberFormat="1" applyFont="1" applyFill="1" applyBorder="1" applyAlignment="1" applyProtection="1">
      <alignment horizontal="right" wrapText="1"/>
    </xf>
    <xf numFmtId="164" fontId="18" fillId="35" borderId="11" xfId="0" applyNumberFormat="1" applyFont="1" applyFill="1" applyBorder="1" applyAlignment="1" applyProtection="1">
      <alignment horizontal="right" wrapText="1"/>
    </xf>
    <xf numFmtId="165" fontId="18" fillId="35" borderId="11" xfId="0" applyNumberFormat="1" applyFont="1" applyFill="1" applyBorder="1" applyAlignment="1" applyProtection="1">
      <alignment horizontal="right" wrapText="1"/>
    </xf>
    <xf numFmtId="0" fontId="18" fillId="35" borderId="11" xfId="0" applyNumberFormat="1" applyFont="1" applyFill="1" applyBorder="1" applyAlignment="1" applyProtection="1">
      <alignment horizontal="left" wrapText="1"/>
    </xf>
    <xf numFmtId="164" fontId="18" fillId="35" borderId="11" xfId="0" applyNumberFormat="1" applyFont="1" applyFill="1" applyBorder="1" applyAlignment="1" applyProtection="1">
      <alignment horizontal="right" wrapText="1"/>
    </xf>
    <xf numFmtId="165" fontId="18" fillId="35" borderId="11" xfId="0" applyNumberFormat="1" applyFont="1" applyFill="1" applyBorder="1" applyAlignment="1" applyProtection="1">
      <alignment horizontal="right" wrapText="1"/>
    </xf>
    <xf numFmtId="167" fontId="0" fillId="41" borderId="0" xfId="1" applyNumberFormat="1" applyFont="1" applyFill="1"/>
    <xf numFmtId="167" fontId="18" fillId="40" borderId="13" xfId="1" applyNumberFormat="1" applyFont="1" applyFill="1" applyBorder="1" applyAlignment="1" applyProtection="1">
      <alignment horizontal="right" wrapText="1"/>
    </xf>
    <xf numFmtId="164" fontId="0" fillId="0" borderId="0" xfId="0" applyNumberFormat="1"/>
    <xf numFmtId="0" fontId="0" fillId="41" borderId="0" xfId="0" applyFill="1"/>
    <xf numFmtId="164" fontId="18" fillId="40" borderId="13" xfId="0" applyNumberFormat="1" applyFont="1" applyFill="1" applyBorder="1" applyAlignment="1" applyProtection="1">
      <alignment horizontal="right" wrapText="1"/>
    </xf>
    <xf numFmtId="0" fontId="0" fillId="0" borderId="0" xfId="0"/>
    <xf numFmtId="164" fontId="19" fillId="34" borderId="13" xfId="0" applyNumberFormat="1" applyFont="1" applyFill="1" applyBorder="1" applyAlignment="1" applyProtection="1">
      <alignment horizontal="right" wrapText="1"/>
    </xf>
    <xf numFmtId="0" fontId="19" fillId="34" borderId="13" xfId="0" applyNumberFormat="1" applyFont="1" applyFill="1" applyBorder="1" applyAlignment="1" applyProtection="1">
      <alignment horizontal="left" wrapText="1"/>
    </xf>
    <xf numFmtId="165" fontId="19" fillId="34" borderId="13" xfId="0" applyNumberFormat="1" applyFont="1" applyFill="1" applyBorder="1" applyAlignment="1" applyProtection="1">
      <alignment horizontal="right" wrapText="1"/>
    </xf>
    <xf numFmtId="172" fontId="19" fillId="34" borderId="13" xfId="0" applyNumberFormat="1" applyFont="1" applyFill="1" applyBorder="1" applyAlignment="1" applyProtection="1">
      <alignment horizontal="right" wrapText="1"/>
    </xf>
    <xf numFmtId="164" fontId="18" fillId="35" borderId="13" xfId="0" applyNumberFormat="1" applyFont="1" applyFill="1" applyBorder="1" applyAlignment="1" applyProtection="1">
      <alignment horizontal="right" wrapText="1"/>
    </xf>
    <xf numFmtId="0" fontId="18" fillId="35" borderId="13" xfId="0" applyNumberFormat="1" applyFont="1" applyFill="1" applyBorder="1" applyAlignment="1" applyProtection="1">
      <alignment horizontal="left" wrapText="1"/>
    </xf>
    <xf numFmtId="165" fontId="18" fillId="35" borderId="13" xfId="0" applyNumberFormat="1" applyFont="1" applyFill="1" applyBorder="1" applyAlignment="1" applyProtection="1">
      <alignment horizontal="right" wrapText="1"/>
    </xf>
    <xf numFmtId="172" fontId="18" fillId="35" borderId="13" xfId="0" applyNumberFormat="1" applyFont="1" applyFill="1" applyBorder="1" applyAlignment="1" applyProtection="1">
      <alignment horizontal="right" wrapText="1"/>
    </xf>
  </cellXfs>
  <cellStyles count="44">
    <cellStyle name="20% - uthevingsfarge 1" xfId="20" builtinId="30" customBuiltin="1"/>
    <cellStyle name="20% - uthevingsfarge 2" xfId="24" builtinId="34" customBuiltin="1"/>
    <cellStyle name="20% - uthevingsfarge 3" xfId="28" builtinId="38" customBuiltin="1"/>
    <cellStyle name="20% - uthevingsfarge 4" xfId="32" builtinId="42" customBuiltin="1"/>
    <cellStyle name="20% - uthevingsfarge 5" xfId="36" builtinId="46" customBuiltin="1"/>
    <cellStyle name="20% - uthevingsfarge 6" xfId="40" builtinId="50" customBuiltin="1"/>
    <cellStyle name="40% - uthevingsfarge 1" xfId="21" builtinId="31" customBuiltin="1"/>
    <cellStyle name="40% - uthevingsfarge 2" xfId="25" builtinId="35" customBuiltin="1"/>
    <cellStyle name="40% - uthevingsfarge 3" xfId="29" builtinId="39" customBuiltin="1"/>
    <cellStyle name="40% - uthevingsfarge 4" xfId="33" builtinId="43" customBuiltin="1"/>
    <cellStyle name="40% - uthevingsfarge 5" xfId="37" builtinId="47" customBuiltin="1"/>
    <cellStyle name="40% - uthevingsfarge 6" xfId="41" builtinId="51" customBuiltin="1"/>
    <cellStyle name="60% - uthevingsfarge 1" xfId="22" builtinId="32" customBuiltin="1"/>
    <cellStyle name="60% - uthevingsfarge 2" xfId="26" builtinId="36" customBuiltin="1"/>
    <cellStyle name="60% - uthevingsfarge 3" xfId="30" builtinId="40" customBuiltin="1"/>
    <cellStyle name="60% - uthevingsfarge 4" xfId="34" builtinId="44" customBuiltin="1"/>
    <cellStyle name="60% - uthevingsfarge 5" xfId="38" builtinId="48" customBuiltin="1"/>
    <cellStyle name="60% -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mma" xfId="1" builtinId="3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sent" xfId="43" builtinId="5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ChainLadder!$B$31:$E$31</c:f>
              <c:numCache>
                <c:formatCode>General</c:formatCode>
                <c:ptCount val="4"/>
                <c:pt idx="0">
                  <c:v>0.41642421768207272</c:v>
                </c:pt>
                <c:pt idx="1">
                  <c:v>0.39739738997302049</c:v>
                </c:pt>
                <c:pt idx="2">
                  <c:v>0.14342882756346187</c:v>
                </c:pt>
                <c:pt idx="3">
                  <c:v>3.3637353819931423E-2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47520"/>
        <c:axId val="47549056"/>
      </c:barChart>
      <c:catAx>
        <c:axId val="4754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47549056"/>
        <c:crosses val="autoZero"/>
        <c:auto val="1"/>
        <c:lblAlgn val="ctr"/>
        <c:lblOffset val="100"/>
        <c:noMultiLvlLbl val="0"/>
      </c:catAx>
      <c:valAx>
        <c:axId val="47549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47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Development</a:t>
            </a:r>
            <a:r>
              <a:rPr lang="nb-NO" baseline="0"/>
              <a:t> result product A</a:t>
            </a:r>
            <a:endParaRPr lang="nb-NO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ExampleReserveRisk!$I$101:$I$120</c:f>
              <c:numCache>
                <c:formatCode>General</c:formatCode>
                <c:ptCount val="20"/>
                <c:pt idx="0">
                  <c:v>-80</c:v>
                </c:pt>
                <c:pt idx="1">
                  <c:v>-70</c:v>
                </c:pt>
                <c:pt idx="2">
                  <c:v>-60</c:v>
                </c:pt>
                <c:pt idx="3">
                  <c:v>-50</c:v>
                </c:pt>
                <c:pt idx="4">
                  <c:v>-40</c:v>
                </c:pt>
                <c:pt idx="5">
                  <c:v>-30</c:v>
                </c:pt>
                <c:pt idx="6">
                  <c:v>-20</c:v>
                </c:pt>
                <c:pt idx="7">
                  <c:v>-10</c:v>
                </c:pt>
                <c:pt idx="8">
                  <c:v>0</c:v>
                </c:pt>
                <c:pt idx="9">
                  <c:v>10</c:v>
                </c:pt>
                <c:pt idx="10">
                  <c:v>20</c:v>
                </c:pt>
                <c:pt idx="11">
                  <c:v>30</c:v>
                </c:pt>
                <c:pt idx="12">
                  <c:v>40</c:v>
                </c:pt>
                <c:pt idx="13">
                  <c:v>50</c:v>
                </c:pt>
                <c:pt idx="14">
                  <c:v>60</c:v>
                </c:pt>
                <c:pt idx="15">
                  <c:v>70</c:v>
                </c:pt>
                <c:pt idx="16">
                  <c:v>80</c:v>
                </c:pt>
                <c:pt idx="17">
                  <c:v>90</c:v>
                </c:pt>
                <c:pt idx="18">
                  <c:v>110</c:v>
                </c:pt>
                <c:pt idx="19">
                  <c:v>130</c:v>
                </c:pt>
              </c:numCache>
            </c:numRef>
          </c:cat>
          <c:val>
            <c:numRef>
              <c:f>ExampleReserveRisk!$H$101:$H$120</c:f>
              <c:numCache>
                <c:formatCode>General</c:formatCode>
                <c:ptCount val="20"/>
                <c:pt idx="0">
                  <c:v>20</c:v>
                </c:pt>
                <c:pt idx="1">
                  <c:v>180</c:v>
                </c:pt>
                <c:pt idx="2">
                  <c:v>210</c:v>
                </c:pt>
                <c:pt idx="3">
                  <c:v>430</c:v>
                </c:pt>
                <c:pt idx="4">
                  <c:v>630</c:v>
                </c:pt>
                <c:pt idx="5">
                  <c:v>840</c:v>
                </c:pt>
                <c:pt idx="6">
                  <c:v>860</c:v>
                </c:pt>
                <c:pt idx="7">
                  <c:v>1200</c:v>
                </c:pt>
                <c:pt idx="8">
                  <c:v>1350</c:v>
                </c:pt>
                <c:pt idx="9">
                  <c:v>950</c:v>
                </c:pt>
                <c:pt idx="10">
                  <c:v>1000</c:v>
                </c:pt>
                <c:pt idx="11">
                  <c:v>960</c:v>
                </c:pt>
                <c:pt idx="12">
                  <c:v>450</c:v>
                </c:pt>
                <c:pt idx="13">
                  <c:v>310</c:v>
                </c:pt>
                <c:pt idx="14">
                  <c:v>240</c:v>
                </c:pt>
                <c:pt idx="15">
                  <c:v>190</c:v>
                </c:pt>
                <c:pt idx="16">
                  <c:v>80</c:v>
                </c:pt>
                <c:pt idx="17">
                  <c:v>60</c:v>
                </c:pt>
                <c:pt idx="18">
                  <c:v>40</c:v>
                </c:pt>
                <c:pt idx="19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780352"/>
        <c:axId val="129806720"/>
      </c:barChart>
      <c:catAx>
        <c:axId val="12978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9806720"/>
        <c:crosses val="autoZero"/>
        <c:auto val="1"/>
        <c:lblAlgn val="ctr"/>
        <c:lblOffset val="100"/>
        <c:noMultiLvlLbl val="0"/>
      </c:catAx>
      <c:valAx>
        <c:axId val="12980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2978035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'Ark1'!$C$37</c:f>
              <c:strCache>
                <c:ptCount val="1"/>
                <c:pt idx="0">
                  <c:v>loss ratio</c:v>
                </c:pt>
              </c:strCache>
            </c:strRef>
          </c:tx>
          <c:spPr>
            <a:ln w="66675"/>
          </c:spPr>
          <c:marker>
            <c:symbol val="none"/>
          </c:marker>
          <c:cat>
            <c:numRef>
              <c:f>'Ark1'!$B$38:$B$50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'Ark1'!$C$38:$C$50</c:f>
              <c:numCache>
                <c:formatCode>0%</c:formatCode>
                <c:ptCount val="13"/>
                <c:pt idx="0">
                  <c:v>0.751</c:v>
                </c:pt>
                <c:pt idx="1">
                  <c:v>0.76200000000000001</c:v>
                </c:pt>
                <c:pt idx="2">
                  <c:v>0.91</c:v>
                </c:pt>
                <c:pt idx="3">
                  <c:v>0.72</c:v>
                </c:pt>
                <c:pt idx="4">
                  <c:v>0.68</c:v>
                </c:pt>
                <c:pt idx="5">
                  <c:v>0.8</c:v>
                </c:pt>
                <c:pt idx="6">
                  <c:v>0.82</c:v>
                </c:pt>
                <c:pt idx="7">
                  <c:v>0.78</c:v>
                </c:pt>
                <c:pt idx="8">
                  <c:v>0.79</c:v>
                </c:pt>
                <c:pt idx="9">
                  <c:v>0.74</c:v>
                </c:pt>
                <c:pt idx="10">
                  <c:v>0.95</c:v>
                </c:pt>
                <c:pt idx="11">
                  <c:v>0.86</c:v>
                </c:pt>
                <c:pt idx="12">
                  <c:v>0.75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'Ark1'!$E$37</c:f>
              <c:strCache>
                <c:ptCount val="1"/>
                <c:pt idx="0">
                  <c:v>core loss ratio</c:v>
                </c:pt>
              </c:strCache>
            </c:strRef>
          </c:tx>
          <c:spPr>
            <a:ln w="41275"/>
          </c:spPr>
          <c:marker>
            <c:symbol val="none"/>
          </c:marker>
          <c:cat>
            <c:numRef>
              <c:f>'Ark1'!$B$38:$B$50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'Ark1'!$E$38:$E$50</c:f>
              <c:numCache>
                <c:formatCode>0%</c:formatCode>
                <c:ptCount val="13"/>
                <c:pt idx="0">
                  <c:v>0.6008</c:v>
                </c:pt>
                <c:pt idx="1">
                  <c:v>0.60960000000000003</c:v>
                </c:pt>
                <c:pt idx="2">
                  <c:v>0.65</c:v>
                </c:pt>
                <c:pt idx="3">
                  <c:v>0.57999999999999996</c:v>
                </c:pt>
                <c:pt idx="4">
                  <c:v>0.55000000000000004</c:v>
                </c:pt>
                <c:pt idx="5">
                  <c:v>0.62</c:v>
                </c:pt>
                <c:pt idx="6">
                  <c:v>0.64</c:v>
                </c:pt>
                <c:pt idx="7">
                  <c:v>0.61</c:v>
                </c:pt>
                <c:pt idx="8">
                  <c:v>0.61499999999999999</c:v>
                </c:pt>
                <c:pt idx="9">
                  <c:v>0.56000000000000005</c:v>
                </c:pt>
                <c:pt idx="10">
                  <c:v>0.65</c:v>
                </c:pt>
                <c:pt idx="11">
                  <c:v>0.63</c:v>
                </c:pt>
                <c:pt idx="12">
                  <c:v>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91520"/>
        <c:axId val="130493056"/>
      </c:lineChart>
      <c:catAx>
        <c:axId val="1304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493056"/>
        <c:crosses val="autoZero"/>
        <c:auto val="1"/>
        <c:lblAlgn val="ctr"/>
        <c:lblOffset val="100"/>
        <c:noMultiLvlLbl val="0"/>
      </c:catAx>
      <c:valAx>
        <c:axId val="1304930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0491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'Ark1'!$C$56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numRef>
              <c:f>'Ark1'!$B$57:$B$65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'Ark1'!$C$57:$C$65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7</c:v>
                </c:pt>
                <c:pt idx="5">
                  <c:v>11</c:v>
                </c:pt>
                <c:pt idx="6">
                  <c:v>12</c:v>
                </c:pt>
                <c:pt idx="7">
                  <c:v>9</c:v>
                </c:pt>
                <c:pt idx="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23136"/>
        <c:axId val="130524672"/>
      </c:barChart>
      <c:lineChart>
        <c:grouping val="standard"/>
        <c:varyColors val="0"/>
        <c:ser>
          <c:idx val="1"/>
          <c:order val="1"/>
          <c:tx>
            <c:strRef>
              <c:f>'Ark1'!$D$56</c:f>
              <c:strCache>
                <c:ptCount val="1"/>
                <c:pt idx="0">
                  <c:v>adjusted frequency</c:v>
                </c:pt>
              </c:strCache>
            </c:strRef>
          </c:tx>
          <c:marker>
            <c:symbol val="none"/>
          </c:marker>
          <c:cat>
            <c:numRef>
              <c:f>'Ark1'!$B$57:$B$65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'Ark1'!$D$57:$D$65</c:f>
              <c:numCache>
                <c:formatCode>_ * #,##0_ ;_ * \-#,##0_ ;_ * "-"??_ ;_ @_ </c:formatCode>
                <c:ptCount val="9"/>
                <c:pt idx="0">
                  <c:v>16.344395167456799</c:v>
                </c:pt>
                <c:pt idx="1">
                  <c:v>15.819794429708224</c:v>
                </c:pt>
                <c:pt idx="2">
                  <c:v>7.8367095537914064</c:v>
                </c:pt>
                <c:pt idx="3">
                  <c:v>19.262490087232354</c:v>
                </c:pt>
                <c:pt idx="4">
                  <c:v>13.050756391648992</c:v>
                </c:pt>
                <c:pt idx="5">
                  <c:v>12.041749462255455</c:v>
                </c:pt>
                <c:pt idx="6">
                  <c:v>12.132867132867137</c:v>
                </c:pt>
                <c:pt idx="7">
                  <c:v>10.068140853738957</c:v>
                </c:pt>
                <c:pt idx="8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23136"/>
        <c:axId val="130524672"/>
      </c:lineChart>
      <c:catAx>
        <c:axId val="13052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524672"/>
        <c:crosses val="autoZero"/>
        <c:auto val="1"/>
        <c:lblAlgn val="ctr"/>
        <c:lblOffset val="100"/>
        <c:noMultiLvlLbl val="0"/>
      </c:catAx>
      <c:valAx>
        <c:axId val="13052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0523136"/>
        <c:crosses val="autoZero"/>
        <c:crossBetween val="between"/>
      </c:valAx>
      <c:spPr>
        <a:solidFill>
          <a:schemeClr val="accent4">
            <a:lumMod val="20000"/>
            <a:lumOff val="80000"/>
          </a:schemeClr>
        </a:solidFill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'Ark1'!$C$37</c:f>
              <c:strCache>
                <c:ptCount val="1"/>
                <c:pt idx="0">
                  <c:v>loss ratio</c:v>
                </c:pt>
              </c:strCache>
            </c:strRef>
          </c:tx>
          <c:spPr>
            <a:ln w="66675"/>
          </c:spPr>
          <c:marker>
            <c:symbol val="none"/>
          </c:marker>
          <c:cat>
            <c:numRef>
              <c:f>'Ark1'!$B$38:$B$50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'Ark1'!$C$38:$C$50</c:f>
              <c:numCache>
                <c:formatCode>0%</c:formatCode>
                <c:ptCount val="13"/>
                <c:pt idx="0">
                  <c:v>0.751</c:v>
                </c:pt>
                <c:pt idx="1">
                  <c:v>0.76200000000000001</c:v>
                </c:pt>
                <c:pt idx="2">
                  <c:v>0.91</c:v>
                </c:pt>
                <c:pt idx="3">
                  <c:v>0.72</c:v>
                </c:pt>
                <c:pt idx="4">
                  <c:v>0.68</c:v>
                </c:pt>
                <c:pt idx="5">
                  <c:v>0.8</c:v>
                </c:pt>
                <c:pt idx="6">
                  <c:v>0.82</c:v>
                </c:pt>
                <c:pt idx="7">
                  <c:v>0.78</c:v>
                </c:pt>
                <c:pt idx="8">
                  <c:v>0.79</c:v>
                </c:pt>
                <c:pt idx="9">
                  <c:v>0.74</c:v>
                </c:pt>
                <c:pt idx="10">
                  <c:v>0.95</c:v>
                </c:pt>
                <c:pt idx="11">
                  <c:v>0.86</c:v>
                </c:pt>
                <c:pt idx="12">
                  <c:v>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'Ark1'!$D$37</c:f>
              <c:strCache>
                <c:ptCount val="1"/>
                <c:pt idx="0">
                  <c:v>adjusted loss ratio</c:v>
                </c:pt>
              </c:strCache>
            </c:strRef>
          </c:tx>
          <c:spPr>
            <a:ln w="53975"/>
          </c:spPr>
          <c:marker>
            <c:symbol val="none"/>
          </c:marker>
          <c:cat>
            <c:numRef>
              <c:f>'Ark1'!$B$38:$B$50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'Ark1'!$D$38:$D$50</c:f>
              <c:numCache>
                <c:formatCode>0%</c:formatCode>
                <c:ptCount val="13"/>
                <c:pt idx="0">
                  <c:v>0.57769230769230762</c:v>
                </c:pt>
                <c:pt idx="1">
                  <c:v>0.58615384615384614</c:v>
                </c:pt>
                <c:pt idx="2">
                  <c:v>0.7</c:v>
                </c:pt>
                <c:pt idx="3">
                  <c:v>0.55384615384615377</c:v>
                </c:pt>
                <c:pt idx="4">
                  <c:v>0.52307692307692311</c:v>
                </c:pt>
                <c:pt idx="5">
                  <c:v>0.61538461538461542</c:v>
                </c:pt>
                <c:pt idx="6">
                  <c:v>0.63076923076923064</c:v>
                </c:pt>
                <c:pt idx="7">
                  <c:v>0.6</c:v>
                </c:pt>
                <c:pt idx="8">
                  <c:v>0.60769230769230764</c:v>
                </c:pt>
                <c:pt idx="9">
                  <c:v>0.56923076923076921</c:v>
                </c:pt>
                <c:pt idx="10">
                  <c:v>0.73076923076923073</c:v>
                </c:pt>
                <c:pt idx="11">
                  <c:v>0.81904761904761891</c:v>
                </c:pt>
                <c:pt idx="12">
                  <c:v>0.75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'Ark1'!$E$37</c:f>
              <c:strCache>
                <c:ptCount val="1"/>
                <c:pt idx="0">
                  <c:v>core loss ratio</c:v>
                </c:pt>
              </c:strCache>
            </c:strRef>
          </c:tx>
          <c:spPr>
            <a:ln w="41275"/>
          </c:spPr>
          <c:marker>
            <c:symbol val="none"/>
          </c:marker>
          <c:cat>
            <c:numRef>
              <c:f>'Ark1'!$B$38:$B$50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'Ark1'!$E$38:$E$50</c:f>
              <c:numCache>
                <c:formatCode>0%</c:formatCode>
                <c:ptCount val="13"/>
                <c:pt idx="0">
                  <c:v>0.6008</c:v>
                </c:pt>
                <c:pt idx="1">
                  <c:v>0.60960000000000003</c:v>
                </c:pt>
                <c:pt idx="2">
                  <c:v>0.65</c:v>
                </c:pt>
                <c:pt idx="3">
                  <c:v>0.57999999999999996</c:v>
                </c:pt>
                <c:pt idx="4">
                  <c:v>0.55000000000000004</c:v>
                </c:pt>
                <c:pt idx="5">
                  <c:v>0.62</c:v>
                </c:pt>
                <c:pt idx="6">
                  <c:v>0.64</c:v>
                </c:pt>
                <c:pt idx="7">
                  <c:v>0.61</c:v>
                </c:pt>
                <c:pt idx="8">
                  <c:v>0.61499999999999999</c:v>
                </c:pt>
                <c:pt idx="9">
                  <c:v>0.56000000000000005</c:v>
                </c:pt>
                <c:pt idx="10">
                  <c:v>0.65</c:v>
                </c:pt>
                <c:pt idx="11">
                  <c:v>0.63</c:v>
                </c:pt>
                <c:pt idx="12">
                  <c:v>0.59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'Ark1'!$F$37</c:f>
              <c:strCache>
                <c:ptCount val="1"/>
                <c:pt idx="0">
                  <c:v>adjusted core loss ratio</c:v>
                </c:pt>
              </c:strCache>
            </c:strRef>
          </c:tx>
          <c:marker>
            <c:symbol val="none"/>
          </c:marker>
          <c:cat>
            <c:numRef>
              <c:f>'Ark1'!$B$38:$B$50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'Ark1'!$F$38:$F$50</c:f>
              <c:numCache>
                <c:formatCode>0%</c:formatCode>
                <c:ptCount val="13"/>
                <c:pt idx="0">
                  <c:v>0.46215384615384614</c:v>
                </c:pt>
                <c:pt idx="1">
                  <c:v>0.46892307692307689</c:v>
                </c:pt>
                <c:pt idx="2">
                  <c:v>0.5</c:v>
                </c:pt>
                <c:pt idx="3">
                  <c:v>0.44615384615384607</c:v>
                </c:pt>
                <c:pt idx="4">
                  <c:v>0.42307692307692307</c:v>
                </c:pt>
                <c:pt idx="5">
                  <c:v>0.47692307692307689</c:v>
                </c:pt>
                <c:pt idx="6">
                  <c:v>0.49230769230769228</c:v>
                </c:pt>
                <c:pt idx="7">
                  <c:v>0.46923076923076917</c:v>
                </c:pt>
                <c:pt idx="8">
                  <c:v>0.47307692307692301</c:v>
                </c:pt>
                <c:pt idx="9">
                  <c:v>0.43076923076923079</c:v>
                </c:pt>
                <c:pt idx="10">
                  <c:v>0.5</c:v>
                </c:pt>
                <c:pt idx="11">
                  <c:v>0.59999999999999987</c:v>
                </c:pt>
                <c:pt idx="12">
                  <c:v>0.59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25600"/>
        <c:axId val="130831488"/>
      </c:lineChart>
      <c:catAx>
        <c:axId val="13082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831488"/>
        <c:crosses val="autoZero"/>
        <c:auto val="1"/>
        <c:lblAlgn val="ctr"/>
        <c:lblOffset val="100"/>
        <c:noMultiLvlLbl val="0"/>
      </c:catAx>
      <c:valAx>
        <c:axId val="1308314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30825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BonhuetterFerguson!$M$1</c:f>
              <c:strCache>
                <c:ptCount val="1"/>
                <c:pt idx="0">
                  <c:v>claims reserves chain ladder (left axis)</c:v>
                </c:pt>
              </c:strCache>
            </c:strRef>
          </c:tx>
          <c:invertIfNegative val="0"/>
          <c:cat>
            <c:numRef>
              <c:f>BonhuetterFerguson!$L$2:$L$6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BonhuetterFerguson!$M$2:$M$6</c:f>
              <c:numCache>
                <c:formatCode>\ #,##0</c:formatCode>
                <c:ptCount val="5"/>
                <c:pt idx="0">
                  <c:v>0</c:v>
                </c:pt>
                <c:pt idx="1">
                  <c:v>731637.03533270955</c:v>
                </c:pt>
                <c:pt idx="2">
                  <c:v>8993401.656903863</c:v>
                </c:pt>
                <c:pt idx="3">
                  <c:v>45300160.95356667</c:v>
                </c:pt>
                <c:pt idx="4">
                  <c:v>136286647.60424489</c:v>
                </c:pt>
              </c:numCache>
            </c:numRef>
          </c:val>
        </c:ser>
        <c:ser>
          <c:idx val="1"/>
          <c:order val="1"/>
          <c:tx>
            <c:strRef>
              <c:f>BonhuetterFerguson!$N$1</c:f>
              <c:strCache>
                <c:ptCount val="1"/>
                <c:pt idx="0">
                  <c:v>claims reserves Bornhuetter Ferguson (left axis)</c:v>
                </c:pt>
              </c:strCache>
            </c:strRef>
          </c:tx>
          <c:invertIfNegative val="0"/>
          <c:cat>
            <c:numRef>
              <c:f>BonhuetterFerguson!$L$2:$L$6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BonhuetterFerguson!$N$2:$N$6</c:f>
              <c:numCache>
                <c:formatCode>\ #,##0</c:formatCode>
                <c:ptCount val="5"/>
                <c:pt idx="0">
                  <c:v>0</c:v>
                </c:pt>
                <c:pt idx="1">
                  <c:v>724970.20432000002</c:v>
                </c:pt>
                <c:pt idx="2">
                  <c:v>8532036.1183000002</c:v>
                </c:pt>
                <c:pt idx="3">
                  <c:v>40795736.601999998</c:v>
                </c:pt>
                <c:pt idx="4">
                  <c:v>144079245.63999999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52512"/>
        <c:axId val="127154048"/>
      </c:barChart>
      <c:lineChart>
        <c:grouping val="standard"/>
        <c:varyColors val="0"/>
        <c:ser>
          <c:idx val="2"/>
          <c:order val="2"/>
          <c:tx>
            <c:strRef>
              <c:f>BonhuetterFerguson!$O$1</c:f>
              <c:strCache>
                <c:ptCount val="1"/>
                <c:pt idx="0">
                  <c:v>predicted loss ratio (right axis)</c:v>
                </c:pt>
              </c:strCache>
            </c:strRef>
          </c:tx>
          <c:spPr>
            <a:ln w="53975"/>
          </c:spPr>
          <c:marker>
            <c:symbol val="none"/>
          </c:marker>
          <c:val>
            <c:numRef>
              <c:f>BonhuetterFerguson!$O$2:$O$6</c:f>
              <c:numCache>
                <c:formatCode>\ #,##0.00</c:formatCode>
                <c:ptCount val="5"/>
                <c:pt idx="0">
                  <c:v>95.187078193000005</c:v>
                </c:pt>
                <c:pt idx="1">
                  <c:v>80.046940516000006</c:v>
                </c:pt>
                <c:pt idx="2">
                  <c:v>112.99977017000001</c:v>
                </c:pt>
                <c:pt idx="3">
                  <c:v>78</c:v>
                </c:pt>
                <c:pt idx="4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65568"/>
        <c:axId val="127155584"/>
      </c:lineChart>
      <c:catAx>
        <c:axId val="1271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154048"/>
        <c:crosses val="autoZero"/>
        <c:auto val="1"/>
        <c:lblAlgn val="ctr"/>
        <c:lblOffset val="100"/>
        <c:noMultiLvlLbl val="0"/>
      </c:catAx>
      <c:valAx>
        <c:axId val="127154048"/>
        <c:scaling>
          <c:orientation val="minMax"/>
        </c:scaling>
        <c:delete val="0"/>
        <c:axPos val="l"/>
        <c:numFmt formatCode="\ #,##0" sourceLinked="1"/>
        <c:majorTickMark val="out"/>
        <c:minorTickMark val="none"/>
        <c:tickLblPos val="nextTo"/>
        <c:crossAx val="127152512"/>
        <c:crosses val="autoZero"/>
        <c:crossBetween val="between"/>
      </c:valAx>
      <c:valAx>
        <c:axId val="127155584"/>
        <c:scaling>
          <c:orientation val="minMax"/>
        </c:scaling>
        <c:delete val="0"/>
        <c:axPos val="r"/>
        <c:numFmt formatCode="\ #,##0.00" sourceLinked="1"/>
        <c:majorTickMark val="out"/>
        <c:minorTickMark val="none"/>
        <c:tickLblPos val="nextTo"/>
        <c:crossAx val="127165568"/>
        <c:crosses val="max"/>
        <c:crossBetween val="between"/>
      </c:valAx>
      <c:catAx>
        <c:axId val="12716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71555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Payment pattern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ExampleReserveRisk!$B$2</c:f>
              <c:strCache>
                <c:ptCount val="1"/>
                <c:pt idx="0">
                  <c:v>Product A</c:v>
                </c:pt>
              </c:strCache>
            </c:strRef>
          </c:tx>
          <c:marker>
            <c:symbol val="none"/>
          </c:marker>
          <c:cat>
            <c:strRef>
              <c:f>ExampleReserveRisk!$C$1:$G$1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ExampleReserveRisk!$C$2:$G$2</c:f>
              <c:numCache>
                <c:formatCode>General</c:formatCode>
                <c:ptCount val="5"/>
                <c:pt idx="0">
                  <c:v>0.85</c:v>
                </c:pt>
                <c:pt idx="1">
                  <c:v>0.95</c:v>
                </c:pt>
                <c:pt idx="2">
                  <c:v>0.99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ExampleReserveRisk!$B$3</c:f>
              <c:strCache>
                <c:ptCount val="1"/>
                <c:pt idx="0">
                  <c:v>Product B</c:v>
                </c:pt>
              </c:strCache>
            </c:strRef>
          </c:tx>
          <c:marker>
            <c:symbol val="none"/>
          </c:marker>
          <c:cat>
            <c:strRef>
              <c:f>ExampleReserveRisk!$C$1:$G$1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ExampleReserveRisk!$C$3:$G$3</c:f>
              <c:numCache>
                <c:formatCode>General</c:formatCode>
                <c:ptCount val="5"/>
                <c:pt idx="0">
                  <c:v>0.35</c:v>
                </c:pt>
                <c:pt idx="1">
                  <c:v>0.48</c:v>
                </c:pt>
                <c:pt idx="2">
                  <c:v>0.65</c:v>
                </c:pt>
                <c:pt idx="3">
                  <c:v>0.85</c:v>
                </c:pt>
                <c:pt idx="4">
                  <c:v>0.95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ExampleReserveRisk!$B$4</c:f>
              <c:strCache>
                <c:ptCount val="1"/>
                <c:pt idx="0">
                  <c:v>Product C</c:v>
                </c:pt>
              </c:strCache>
            </c:strRef>
          </c:tx>
          <c:marker>
            <c:symbol val="none"/>
          </c:marker>
          <c:cat>
            <c:strRef>
              <c:f>ExampleReserveRisk!$C$1:$G$1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ExampleReserveRisk!$C$4:$G$4</c:f>
              <c:numCache>
                <c:formatCode>General</c:formatCode>
                <c:ptCount val="5"/>
                <c:pt idx="0">
                  <c:v>0.55000000000000004</c:v>
                </c:pt>
                <c:pt idx="1">
                  <c:v>0.68</c:v>
                </c:pt>
                <c:pt idx="2">
                  <c:v>0.8</c:v>
                </c:pt>
                <c:pt idx="3">
                  <c:v>0.95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31616"/>
        <c:axId val="130437504"/>
      </c:lineChart>
      <c:catAx>
        <c:axId val="130431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30437504"/>
        <c:crosses val="autoZero"/>
        <c:auto val="1"/>
        <c:lblAlgn val="ctr"/>
        <c:lblOffset val="100"/>
        <c:noMultiLvlLbl val="0"/>
      </c:catAx>
      <c:valAx>
        <c:axId val="130437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30431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Reporting pattern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ExampleReserveRisk!$B$2</c:f>
              <c:strCache>
                <c:ptCount val="1"/>
                <c:pt idx="0">
                  <c:v>Product A</c:v>
                </c:pt>
              </c:strCache>
            </c:strRef>
          </c:tx>
          <c:marker>
            <c:symbol val="none"/>
          </c:marker>
          <c:cat>
            <c:strRef>
              <c:f>ExampleReserveRisk!$J$1:$N$1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ExampleReserveRisk!$J$2:$N$2</c:f>
              <c:numCache>
                <c:formatCode>General</c:formatCode>
                <c:ptCount val="5"/>
                <c:pt idx="0">
                  <c:v>0.95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ExampleReserveRisk!$B$3</c:f>
              <c:strCache>
                <c:ptCount val="1"/>
                <c:pt idx="0">
                  <c:v>Product B</c:v>
                </c:pt>
              </c:strCache>
            </c:strRef>
          </c:tx>
          <c:marker>
            <c:symbol val="none"/>
          </c:marker>
          <c:cat>
            <c:strRef>
              <c:f>ExampleReserveRisk!$J$1:$N$1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ExampleReserveRisk!$J$3:$N$3</c:f>
              <c:numCache>
                <c:formatCode>General</c:formatCode>
                <c:ptCount val="5"/>
                <c:pt idx="0">
                  <c:v>0.63</c:v>
                </c:pt>
                <c:pt idx="1">
                  <c:v>0.79</c:v>
                </c:pt>
                <c:pt idx="2">
                  <c:v>0.85</c:v>
                </c:pt>
                <c:pt idx="3">
                  <c:v>0.95</c:v>
                </c:pt>
                <c:pt idx="4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ExampleReserveRisk!$B$4</c:f>
              <c:strCache>
                <c:ptCount val="1"/>
                <c:pt idx="0">
                  <c:v>Product C</c:v>
                </c:pt>
              </c:strCache>
            </c:strRef>
          </c:tx>
          <c:marker>
            <c:symbol val="none"/>
          </c:marker>
          <c:cat>
            <c:strRef>
              <c:f>ExampleReserveRisk!$J$1:$N$1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ExampleReserveRisk!$J$4:$N$4</c:f>
              <c:numCache>
                <c:formatCode>General</c:formatCode>
                <c:ptCount val="5"/>
                <c:pt idx="0">
                  <c:v>0.65</c:v>
                </c:pt>
                <c:pt idx="1">
                  <c:v>0.82</c:v>
                </c:pt>
                <c:pt idx="2">
                  <c:v>0.92</c:v>
                </c:pt>
                <c:pt idx="3">
                  <c:v>0.99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73984"/>
        <c:axId val="130475520"/>
      </c:lineChart>
      <c:catAx>
        <c:axId val="130473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0475520"/>
        <c:crosses val="autoZero"/>
        <c:auto val="1"/>
        <c:lblAlgn val="ctr"/>
        <c:lblOffset val="100"/>
        <c:noMultiLvlLbl val="0"/>
      </c:catAx>
      <c:valAx>
        <c:axId val="13047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30473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RBNS movement year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ExampleReserveRisk!$H$37</c:f>
              <c:strCache>
                <c:ptCount val="1"/>
                <c:pt idx="0">
                  <c:v>Product A</c:v>
                </c:pt>
              </c:strCache>
            </c:strRef>
          </c:tx>
          <c:marker>
            <c:symbol val="none"/>
          </c:marker>
          <c:cat>
            <c:strRef>
              <c:f>ExampleReserveRisk!$I$36:$T$36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ExampleReserveRisk!$I$37:$T$37</c:f>
              <c:numCache>
                <c:formatCode>General</c:formatCode>
                <c:ptCount val="12"/>
                <c:pt idx="0">
                  <c:v>8</c:v>
                </c:pt>
                <c:pt idx="1">
                  <c:v>-1</c:v>
                </c:pt>
                <c:pt idx="2">
                  <c:v>-10</c:v>
                </c:pt>
                <c:pt idx="3">
                  <c:v>-12</c:v>
                </c:pt>
                <c:pt idx="4">
                  <c:v>-14</c:v>
                </c:pt>
                <c:pt idx="5">
                  <c:v>-21</c:v>
                </c:pt>
                <c:pt idx="6">
                  <c:v>-22</c:v>
                </c:pt>
                <c:pt idx="7">
                  <c:v>20</c:v>
                </c:pt>
                <c:pt idx="8">
                  <c:v>19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ExampleReserveRisk!$H$38</c:f>
              <c:strCache>
                <c:ptCount val="1"/>
                <c:pt idx="0">
                  <c:v>Product B</c:v>
                </c:pt>
              </c:strCache>
            </c:strRef>
          </c:tx>
          <c:marker>
            <c:symbol val="none"/>
          </c:marker>
          <c:cat>
            <c:strRef>
              <c:f>ExampleReserveRisk!$I$36:$T$36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ExampleReserveRisk!$I$38:$T$38</c:f>
              <c:numCache>
                <c:formatCode>General</c:formatCode>
                <c:ptCount val="12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19</c:v>
                </c:pt>
                <c:pt idx="4">
                  <c:v>21</c:v>
                </c:pt>
                <c:pt idx="5">
                  <c:v>22</c:v>
                </c:pt>
                <c:pt idx="6">
                  <c:v>26</c:v>
                </c:pt>
                <c:pt idx="7">
                  <c:v>27</c:v>
                </c:pt>
                <c:pt idx="8">
                  <c:v>30</c:v>
                </c:pt>
                <c:pt idx="9">
                  <c:v>32</c:v>
                </c:pt>
                <c:pt idx="10">
                  <c:v>28</c:v>
                </c:pt>
                <c:pt idx="11">
                  <c:v>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ExampleReserveRisk!$H$39</c:f>
              <c:strCache>
                <c:ptCount val="1"/>
                <c:pt idx="0">
                  <c:v>Product C</c:v>
                </c:pt>
              </c:strCache>
            </c:strRef>
          </c:tx>
          <c:marker>
            <c:symbol val="none"/>
          </c:marker>
          <c:cat>
            <c:strRef>
              <c:f>ExampleReserveRisk!$I$36:$T$36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ExampleReserveRisk!$I$39:$T$39</c:f>
              <c:numCache>
                <c:formatCode>General</c:formatCode>
                <c:ptCount val="12"/>
                <c:pt idx="0">
                  <c:v>-5</c:v>
                </c:pt>
                <c:pt idx="1">
                  <c:v>10</c:v>
                </c:pt>
                <c:pt idx="2">
                  <c:v>14</c:v>
                </c:pt>
                <c:pt idx="3">
                  <c:v>21</c:v>
                </c:pt>
                <c:pt idx="4">
                  <c:v>19</c:v>
                </c:pt>
                <c:pt idx="5">
                  <c:v>9</c:v>
                </c:pt>
                <c:pt idx="6">
                  <c:v>11</c:v>
                </c:pt>
                <c:pt idx="7">
                  <c:v>20</c:v>
                </c:pt>
                <c:pt idx="8">
                  <c:v>19</c:v>
                </c:pt>
                <c:pt idx="9">
                  <c:v>18</c:v>
                </c:pt>
                <c:pt idx="10">
                  <c:v>16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10720"/>
        <c:axId val="129720704"/>
      </c:lineChart>
      <c:catAx>
        <c:axId val="129710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9720704"/>
        <c:crosses val="autoZero"/>
        <c:auto val="1"/>
        <c:lblAlgn val="ctr"/>
        <c:lblOffset val="100"/>
        <c:noMultiLvlLbl val="0"/>
      </c:catAx>
      <c:valAx>
        <c:axId val="129720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Mill NOK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9710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RBNS movement year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ExampleReserveRisk!$H$63</c:f>
              <c:strCache>
                <c:ptCount val="1"/>
                <c:pt idx="0">
                  <c:v>Product A</c:v>
                </c:pt>
              </c:strCache>
            </c:strRef>
          </c:tx>
          <c:marker>
            <c:symbol val="none"/>
          </c:marker>
          <c:cat>
            <c:strRef>
              <c:f>ExampleReserveRisk!$I$36:$T$36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ExampleReserveRisk!$I$63:$T$63</c:f>
              <c:numCache>
                <c:formatCode>General</c:formatCode>
                <c:ptCount val="12"/>
                <c:pt idx="0">
                  <c:v>-5</c:v>
                </c:pt>
                <c:pt idx="1">
                  <c:v>-22</c:v>
                </c:pt>
                <c:pt idx="2">
                  <c:v>-20</c:v>
                </c:pt>
                <c:pt idx="3">
                  <c:v>-18</c:v>
                </c:pt>
                <c:pt idx="4">
                  <c:v>-21</c:v>
                </c:pt>
                <c:pt idx="5">
                  <c:v>0</c:v>
                </c:pt>
                <c:pt idx="6">
                  <c:v>-4</c:v>
                </c:pt>
                <c:pt idx="7">
                  <c:v>-5</c:v>
                </c:pt>
                <c:pt idx="8">
                  <c:v>-10</c:v>
                </c:pt>
                <c:pt idx="9">
                  <c:v>-20</c:v>
                </c:pt>
                <c:pt idx="10">
                  <c:v>-21</c:v>
                </c:pt>
                <c:pt idx="11">
                  <c:v>-22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ExampleReserveRisk!$H$64</c:f>
              <c:strCache>
                <c:ptCount val="1"/>
                <c:pt idx="0">
                  <c:v>Product B</c:v>
                </c:pt>
              </c:strCache>
            </c:strRef>
          </c:tx>
          <c:marker>
            <c:symbol val="none"/>
          </c:marker>
          <c:cat>
            <c:strRef>
              <c:f>ExampleReserveRisk!$I$36:$T$36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ExampleReserveRisk!$I$64:$T$64</c:f>
              <c:numCache>
                <c:formatCode>General</c:formatCode>
                <c:ptCount val="12"/>
                <c:pt idx="0">
                  <c:v>-24</c:v>
                </c:pt>
                <c:pt idx="1">
                  <c:v>-42</c:v>
                </c:pt>
                <c:pt idx="2">
                  <c:v>-40</c:v>
                </c:pt>
                <c:pt idx="3">
                  <c:v>-45</c:v>
                </c:pt>
                <c:pt idx="4">
                  <c:v>-52</c:v>
                </c:pt>
                <c:pt idx="5">
                  <c:v>-45</c:v>
                </c:pt>
                <c:pt idx="6">
                  <c:v>-50</c:v>
                </c:pt>
                <c:pt idx="7">
                  <c:v>-51</c:v>
                </c:pt>
                <c:pt idx="8">
                  <c:v>-55</c:v>
                </c:pt>
                <c:pt idx="9">
                  <c:v>-60</c:v>
                </c:pt>
                <c:pt idx="10">
                  <c:v>-62</c:v>
                </c:pt>
                <c:pt idx="11">
                  <c:v>-56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ExampleReserveRisk!$H$65</c:f>
              <c:strCache>
                <c:ptCount val="1"/>
                <c:pt idx="0">
                  <c:v>Product C</c:v>
                </c:pt>
              </c:strCache>
            </c:strRef>
          </c:tx>
          <c:marker>
            <c:symbol val="none"/>
          </c:marker>
          <c:cat>
            <c:strRef>
              <c:f>ExampleReserveRisk!$I$36:$T$36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ExampleReserveRisk!$I$65:$T$65</c:f>
              <c:numCache>
                <c:formatCode>General</c:formatCode>
                <c:ptCount val="12"/>
                <c:pt idx="0">
                  <c:v>-22</c:v>
                </c:pt>
                <c:pt idx="1">
                  <c:v>7</c:v>
                </c:pt>
                <c:pt idx="2">
                  <c:v>-55</c:v>
                </c:pt>
                <c:pt idx="3">
                  <c:v>-65</c:v>
                </c:pt>
                <c:pt idx="4">
                  <c:v>-62</c:v>
                </c:pt>
                <c:pt idx="5">
                  <c:v>-52</c:v>
                </c:pt>
                <c:pt idx="6">
                  <c:v>-53</c:v>
                </c:pt>
                <c:pt idx="7">
                  <c:v>-57</c:v>
                </c:pt>
                <c:pt idx="8">
                  <c:v>-60</c:v>
                </c:pt>
                <c:pt idx="9">
                  <c:v>-68</c:v>
                </c:pt>
                <c:pt idx="10">
                  <c:v>-66</c:v>
                </c:pt>
                <c:pt idx="11">
                  <c:v>-50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67680"/>
        <c:axId val="129769472"/>
      </c:lineChart>
      <c:catAx>
        <c:axId val="129767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9769472"/>
        <c:crosses val="autoZero"/>
        <c:auto val="1"/>
        <c:lblAlgn val="ctr"/>
        <c:lblOffset val="100"/>
        <c:noMultiLvlLbl val="0"/>
      </c:catAx>
      <c:valAx>
        <c:axId val="129769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Mill NOK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976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chart" Target="../charts/chart4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0.xml"/><Relationship Id="rId5" Type="http://schemas.openxmlformats.org/officeDocument/2006/relationships/image" Target="../media/image5.emf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372717</xdr:colOff>
      <xdr:row>33</xdr:row>
      <xdr:rowOff>98563</xdr:rowOff>
    </xdr:from>
    <xdr:to>
      <xdr:col>12</xdr:col>
      <xdr:colOff>513521</xdr:colOff>
      <xdr:row>47</xdr:row>
      <xdr:rowOff>174763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245800</xdr:colOff>
      <xdr:row>13</xdr:row>
      <xdr:rowOff>86685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gray">
        <a:xfrm>
          <a:off x="0" y="0"/>
          <a:ext cx="6341800" cy="256318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/>
          <a:tailEnd/>
        </a:ln>
        <a:effectLst/>
      </xdr:spPr>
    </xdr:pic>
    <xdr:clientData/>
  </xdr:twoCellAnchor>
  <xdr:twoCellAnchor editAs="oneCell">
    <xdr:from>
      <xdr:col>11</xdr:col>
      <xdr:colOff>476250</xdr:colOff>
      <xdr:row>18</xdr:row>
      <xdr:rowOff>180975</xdr:rowOff>
    </xdr:from>
    <xdr:to>
      <xdr:col>21</xdr:col>
      <xdr:colOff>611348</xdr:colOff>
      <xdr:row>41</xdr:row>
      <xdr:rowOff>11776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gray">
        <a:xfrm>
          <a:off x="8858250" y="3609975"/>
          <a:ext cx="7755098" cy="478380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/>
          <a:tailEnd/>
        </a:ln>
        <a:effectLst/>
      </xdr:spPr>
    </xdr:pic>
    <xdr:clientData/>
  </xdr:twoCellAnchor>
  <xdr:twoCellAnchor editAs="oneCell">
    <xdr:from>
      <xdr:col>12</xdr:col>
      <xdr:colOff>552450</xdr:colOff>
      <xdr:row>77</xdr:row>
      <xdr:rowOff>161925</xdr:rowOff>
    </xdr:from>
    <xdr:to>
      <xdr:col>20</xdr:col>
      <xdr:colOff>727323</xdr:colOff>
      <xdr:row>85</xdr:row>
      <xdr:rowOff>96650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gray">
        <a:xfrm>
          <a:off x="9696450" y="15401925"/>
          <a:ext cx="6270873" cy="14587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/>
          <a:tailEnd/>
        </a:ln>
        <a:effectLst/>
      </xdr:spPr>
    </xdr:pic>
    <xdr:clientData/>
  </xdr:twoCellAnchor>
  <xdr:twoCellAnchor>
    <xdr:from>
      <xdr:col>12</xdr:col>
      <xdr:colOff>0</xdr:colOff>
      <xdr:row>57</xdr:row>
      <xdr:rowOff>0</xdr:rowOff>
    </xdr:from>
    <xdr:to>
      <xdr:col>18</xdr:col>
      <xdr:colOff>495300</xdr:colOff>
      <xdr:row>72</xdr:row>
      <xdr:rowOff>133350</xdr:rowOff>
    </xdr:to>
    <xdr:grpSp>
      <xdr:nvGrpSpPr>
        <xdr:cNvPr id="5" name="Group 8"/>
        <xdr:cNvGrpSpPr/>
      </xdr:nvGrpSpPr>
      <xdr:grpSpPr>
        <a:xfrm>
          <a:off x="9144000" y="11430000"/>
          <a:ext cx="5067300" cy="2990850"/>
          <a:chOff x="3827721" y="3518492"/>
          <a:chExt cx="3265229" cy="1961853"/>
        </a:xfrm>
      </xdr:grpSpPr>
      <xdr:pic>
        <xdr:nvPicPr>
          <xdr:cNvPr id="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gray">
          <a:xfrm>
            <a:off x="3827721" y="3518492"/>
            <a:ext cx="3265229" cy="1961853"/>
          </a:xfrm>
          <a:prstGeom prst="rect">
            <a:avLst/>
          </a:prstGeom>
          <a:noFill/>
          <a:ln w="9525" cap="flat" cmpd="sng" algn="ctr">
            <a:noFill/>
            <a:prstDash val="solid"/>
            <a:miter lim="800000"/>
            <a:headEnd/>
            <a:tailEnd/>
          </a:ln>
          <a:effectLst/>
        </xdr:spPr>
      </xdr:pic>
      <xdr:sp macro="" textlink="">
        <xdr:nvSpPr>
          <xdr:cNvPr id="7" name="TextBox 7"/>
          <xdr:cNvSpPr txBox="1"/>
        </xdr:nvSpPr>
        <xdr:spPr>
          <a:xfrm>
            <a:off x="5696666" y="3678864"/>
            <a:ext cx="1345398" cy="21544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nb-NO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lvl9pPr>
          </a:lstStyle>
          <a:p>
            <a:r>
              <a:rPr lang="sv-SE" sz="800"/>
              <a:t>Poisson with mean 22.4</a:t>
            </a:r>
          </a:p>
        </xdr:txBody>
      </xdr:sp>
    </xdr:grpSp>
    <xdr:clientData/>
  </xdr:twoCellAnchor>
  <xdr:twoCellAnchor>
    <xdr:from>
      <xdr:col>8</xdr:col>
      <xdr:colOff>57151</xdr:colOff>
      <xdr:row>31</xdr:row>
      <xdr:rowOff>142876</xdr:rowOff>
    </xdr:from>
    <xdr:to>
      <xdr:col>17</xdr:col>
      <xdr:colOff>57151</xdr:colOff>
      <xdr:row>55</xdr:row>
      <xdr:rowOff>90488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304800</xdr:colOff>
      <xdr:row>61</xdr:row>
      <xdr:rowOff>66675</xdr:rowOff>
    </xdr:from>
    <xdr:to>
      <xdr:col>11</xdr:col>
      <xdr:colOff>438150</xdr:colOff>
      <xdr:row>79</xdr:row>
      <xdr:rowOff>166687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647700</xdr:colOff>
      <xdr:row>32</xdr:row>
      <xdr:rowOff>47625</xdr:rowOff>
    </xdr:from>
    <xdr:to>
      <xdr:col>26</xdr:col>
      <xdr:colOff>647700</xdr:colOff>
      <xdr:row>55</xdr:row>
      <xdr:rowOff>185737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354724</xdr:colOff>
      <xdr:row>9</xdr:row>
      <xdr:rowOff>72258</xdr:rowOff>
    </xdr:from>
    <xdr:to>
      <xdr:col>16</xdr:col>
      <xdr:colOff>275897</xdr:colOff>
      <xdr:row>26</xdr:row>
      <xdr:rowOff>172763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4</xdr:row>
      <xdr:rowOff>100012</xdr:rowOff>
    </xdr:from>
    <xdr:to>
      <xdr:col>12</xdr:col>
      <xdr:colOff>361950</xdr:colOff>
      <xdr:row>18</xdr:row>
      <xdr:rowOff>176212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561975</xdr:colOff>
      <xdr:row>4</xdr:row>
      <xdr:rowOff>38100</xdr:rowOff>
    </xdr:from>
    <xdr:to>
      <xdr:col>19</xdr:col>
      <xdr:colOff>561975</xdr:colOff>
      <xdr:row>18</xdr:row>
      <xdr:rowOff>114300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466725</xdr:colOff>
      <xdr:row>41</xdr:row>
      <xdr:rowOff>14287</xdr:rowOff>
    </xdr:from>
    <xdr:to>
      <xdr:col>9</xdr:col>
      <xdr:colOff>466725</xdr:colOff>
      <xdr:row>55</xdr:row>
      <xdr:rowOff>90487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457200</xdr:colOff>
      <xdr:row>44</xdr:row>
      <xdr:rowOff>133350</xdr:rowOff>
    </xdr:from>
    <xdr:to>
      <xdr:col>19</xdr:col>
      <xdr:colOff>457200</xdr:colOff>
      <xdr:row>59</xdr:row>
      <xdr:rowOff>19050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390525</xdr:colOff>
      <xdr:row>86</xdr:row>
      <xdr:rowOff>156397</xdr:rowOff>
    </xdr:from>
    <xdr:to>
      <xdr:col>22</xdr:col>
      <xdr:colOff>476250</xdr:colOff>
      <xdr:row>121</xdr:row>
      <xdr:rowOff>104775</xdr:rowOff>
    </xdr:to>
    <xdr:pic>
      <xdr:nvPicPr>
        <xdr:cNvPr id="7" name="Bilde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6539397"/>
          <a:ext cx="9229725" cy="66158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114300</xdr:colOff>
      <xdr:row>88</xdr:row>
      <xdr:rowOff>114300</xdr:rowOff>
    </xdr:from>
    <xdr:to>
      <xdr:col>14</xdr:col>
      <xdr:colOff>666750</xdr:colOff>
      <xdr:row>111</xdr:row>
      <xdr:rowOff>33337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DNB Main">
      <a:dk1>
        <a:srgbClr val="333333"/>
      </a:dk1>
      <a:lt1>
        <a:sysClr val="window" lastClr="FFFFFF"/>
      </a:lt1>
      <a:dk2>
        <a:srgbClr val="333333"/>
      </a:dk2>
      <a:lt2>
        <a:srgbClr val="FFFFFF"/>
      </a:lt2>
      <a:accent1>
        <a:srgbClr val="C9C9C9"/>
      </a:accent1>
      <a:accent2>
        <a:srgbClr val="007272"/>
      </a:accent2>
      <a:accent3>
        <a:srgbClr val="77278A"/>
      </a:accent3>
      <a:accent4>
        <a:srgbClr val="49B1DE"/>
      </a:accent4>
      <a:accent5>
        <a:srgbClr val="E76A0B"/>
      </a:accent5>
      <a:accent6>
        <a:srgbClr val="9F111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115" zoomScaleNormal="115" workbookViewId="0">
      <selection activeCell="F33" sqref="F33"/>
    </sheetView>
  </sheetViews>
  <sheetFormatPr baseColWidth="10" defaultColWidth="13.28515625" defaultRowHeight="15"/>
  <cols>
    <col min="1" max="16384" width="13.28515625" style="1"/>
  </cols>
  <sheetData>
    <row r="1" spans="1:12" ht="12" customHeight="1">
      <c r="A1" s="31" t="s">
        <v>0</v>
      </c>
      <c r="B1" s="32" t="s">
        <v>0</v>
      </c>
      <c r="C1" s="31" t="s">
        <v>31</v>
      </c>
      <c r="D1" s="31" t="s">
        <v>32</v>
      </c>
      <c r="E1" s="31" t="s">
        <v>33</v>
      </c>
      <c r="F1" s="31" t="s">
        <v>34</v>
      </c>
      <c r="G1" s="31" t="s">
        <v>35</v>
      </c>
      <c r="H1" s="31" t="s">
        <v>1</v>
      </c>
      <c r="I1" s="33" t="s">
        <v>2</v>
      </c>
      <c r="J1" s="31" t="s">
        <v>3</v>
      </c>
      <c r="K1" s="31" t="s">
        <v>4</v>
      </c>
      <c r="L1" s="2" t="s">
        <v>5</v>
      </c>
    </row>
    <row r="2" spans="1:12" ht="14.1" customHeight="1">
      <c r="A2" s="34">
        <v>0</v>
      </c>
      <c r="B2" s="35">
        <v>2008</v>
      </c>
      <c r="C2" s="5">
        <v>7008147.7599999998</v>
      </c>
      <c r="D2" s="5">
        <v>25877312.920000002</v>
      </c>
      <c r="E2" s="5">
        <v>31723256.170000002</v>
      </c>
      <c r="F2" s="5">
        <v>32718766.170000002</v>
      </c>
      <c r="G2" s="5">
        <v>33019648.170000002</v>
      </c>
      <c r="H2" s="34" t="s">
        <v>6</v>
      </c>
      <c r="I2" s="36">
        <v>0</v>
      </c>
      <c r="J2" s="34">
        <v>0</v>
      </c>
      <c r="K2" s="34">
        <v>12388</v>
      </c>
      <c r="L2" s="3">
        <v>12388</v>
      </c>
    </row>
    <row r="3" spans="1:12" ht="14.1" customHeight="1">
      <c r="A3" s="34">
        <v>1</v>
      </c>
      <c r="B3" s="35">
        <v>2009</v>
      </c>
      <c r="C3" s="5">
        <v>30105219.649999999</v>
      </c>
      <c r="D3" s="5">
        <v>65758082.380000003</v>
      </c>
      <c r="E3" s="5">
        <v>76744304.569999993</v>
      </c>
      <c r="F3" s="5">
        <v>79560296.329999998</v>
      </c>
      <c r="G3" s="3">
        <v>80291933.364999995</v>
      </c>
      <c r="H3" s="34">
        <v>731637.03532999998</v>
      </c>
      <c r="I3" s="36">
        <v>0.91960069170000003</v>
      </c>
      <c r="J3" s="34">
        <v>731637.03532999998</v>
      </c>
      <c r="K3" s="34">
        <v>3138842.51</v>
      </c>
      <c r="L3" s="3">
        <v>3151230.51</v>
      </c>
    </row>
    <row r="4" spans="1:12" ht="14.1" customHeight="1">
      <c r="A4" s="34">
        <v>2</v>
      </c>
      <c r="B4" s="35">
        <v>2010</v>
      </c>
      <c r="C4" s="5">
        <v>89181137.640000001</v>
      </c>
      <c r="D4" s="5">
        <v>171787014.81</v>
      </c>
      <c r="E4" s="5">
        <v>201380708.65000001</v>
      </c>
      <c r="F4" s="3">
        <v>208457137.03</v>
      </c>
      <c r="G4" s="3">
        <v>210374110.31</v>
      </c>
      <c r="H4" s="34">
        <v>8993401.6568999998</v>
      </c>
      <c r="I4" s="36">
        <v>4.4658704983000002</v>
      </c>
      <c r="J4" s="34">
        <v>9725038.6921999995</v>
      </c>
      <c r="K4" s="34">
        <v>18003646.940000001</v>
      </c>
      <c r="L4" s="3">
        <v>21161453.949999999</v>
      </c>
    </row>
    <row r="5" spans="1:12" ht="14.1" customHeight="1">
      <c r="A5" s="34">
        <v>3</v>
      </c>
      <c r="B5" s="35">
        <v>2011</v>
      </c>
      <c r="C5" s="5">
        <v>109818684.47</v>
      </c>
      <c r="D5" s="5">
        <v>198015727.55000001</v>
      </c>
      <c r="E5" s="3">
        <v>232914240.16999999</v>
      </c>
      <c r="F5" s="3">
        <v>241098742.80000001</v>
      </c>
      <c r="G5" s="3">
        <v>243315888.5</v>
      </c>
      <c r="H5" s="34">
        <v>45300160.954000004</v>
      </c>
      <c r="I5" s="36">
        <v>22.877051996999999</v>
      </c>
      <c r="J5" s="34">
        <v>55025199.645999998</v>
      </c>
      <c r="K5" s="34">
        <v>31529502.43</v>
      </c>
      <c r="L5" s="3">
        <v>55612294.049999997</v>
      </c>
    </row>
    <row r="6" spans="1:12" ht="14.1" customHeight="1">
      <c r="A6" s="34">
        <v>4</v>
      </c>
      <c r="B6" s="35">
        <v>2012</v>
      </c>
      <c r="C6" s="5">
        <v>97250541.109999999</v>
      </c>
      <c r="D6" s="3">
        <v>190057610.37</v>
      </c>
      <c r="E6" s="3">
        <v>223553575.53999999</v>
      </c>
      <c r="F6" s="3">
        <v>231409148.58000001</v>
      </c>
      <c r="G6" s="3">
        <v>233537188.71000001</v>
      </c>
      <c r="H6" s="34">
        <v>136286647.59999999</v>
      </c>
      <c r="I6" s="36">
        <v>140.13973192</v>
      </c>
      <c r="J6" s="34">
        <v>191311847.25</v>
      </c>
      <c r="K6" s="34">
        <v>76307651.739999995</v>
      </c>
      <c r="L6" s="3">
        <v>138329999.03</v>
      </c>
    </row>
    <row r="7" spans="1:12" ht="12" hidden="1" customHeight="1"/>
    <row r="8" spans="1:12" hidden="1">
      <c r="H8" s="8">
        <f>G3-F3</f>
        <v>731637.03499999642</v>
      </c>
    </row>
    <row r="9" spans="1:12">
      <c r="H9" s="8">
        <f>G4-E4</f>
        <v>8993401.6599999964</v>
      </c>
      <c r="I9" s="9">
        <f>F3*D13</f>
        <v>80291933.365332708</v>
      </c>
    </row>
    <row r="10" spans="1:12">
      <c r="C10" s="1" t="s">
        <v>7</v>
      </c>
      <c r="D10" s="6">
        <f>SUM(D2:D5)/SUM(C2:C5)</f>
        <v>1.9543090269462218</v>
      </c>
      <c r="H10" s="8">
        <f>G5-D5</f>
        <v>45300160.949999988</v>
      </c>
      <c r="I10" s="9">
        <f>E4*D13*D12</f>
        <v>210374110.30690387</v>
      </c>
    </row>
    <row r="11" spans="1:12">
      <c r="C11" s="1" t="s">
        <v>8</v>
      </c>
      <c r="D11" s="6">
        <f>SUM(E2:E4)/SUM(D2:D4)</f>
        <v>1.1762411150236363</v>
      </c>
      <c r="H11" s="8">
        <f>G6-C6</f>
        <v>136286647.60000002</v>
      </c>
      <c r="I11" s="9">
        <f>D5*D11*D12*D13</f>
        <v>243315888.50356668</v>
      </c>
    </row>
    <row r="12" spans="1:12">
      <c r="C12" s="1" t="s">
        <v>9</v>
      </c>
      <c r="D12" s="6">
        <f>SUM(F2:F3)/SUM(E2:E3)</f>
        <v>1.0351395544805906</v>
      </c>
    </row>
    <row r="13" spans="1:12">
      <c r="C13" s="1" t="s">
        <v>10</v>
      </c>
      <c r="D13" s="6">
        <f>G2/F2</f>
        <v>1.0091960069165407</v>
      </c>
    </row>
    <row r="14" spans="1:12" hidden="1"/>
    <row r="15" spans="1:12" hidden="1">
      <c r="C15" s="1" t="s">
        <v>11</v>
      </c>
    </row>
    <row r="16" spans="1:12" hidden="1">
      <c r="B16" s="4">
        <v>2008</v>
      </c>
      <c r="C16" s="6">
        <f>D2/C2</f>
        <v>3.6924610904607986</v>
      </c>
      <c r="D16" s="6">
        <f>E2/D2</f>
        <v>1.2259099802237117</v>
      </c>
      <c r="E16" s="6">
        <f>F2/E2</f>
        <v>1.0313810787475666</v>
      </c>
      <c r="F16" s="6">
        <f>G2/F2</f>
        <v>1.0091960069165407</v>
      </c>
    </row>
    <row r="17" spans="1:16" hidden="1">
      <c r="B17" s="4">
        <v>2009</v>
      </c>
      <c r="C17" s="6">
        <f>D3/C3</f>
        <v>2.1842751238654392</v>
      </c>
      <c r="D17" s="6">
        <f>E3/D3</f>
        <v>1.1670702945154829</v>
      </c>
      <c r="E17" s="6">
        <f>F3/E3</f>
        <v>1.0366931692948169</v>
      </c>
      <c r="F17" s="7"/>
    </row>
    <row r="18" spans="1:16" hidden="1">
      <c r="B18" s="4">
        <v>2010</v>
      </c>
      <c r="C18" s="6">
        <f>D4/C4</f>
        <v>1.9262707267029657</v>
      </c>
      <c r="D18" s="6">
        <f>E4/D4</f>
        <v>1.1722696786641951</v>
      </c>
      <c r="E18" s="6"/>
      <c r="F18" s="7"/>
    </row>
    <row r="19" spans="1:16" hidden="1">
      <c r="B19" s="4">
        <v>2011</v>
      </c>
      <c r="C19" s="6">
        <f>D5/C5</f>
        <v>1.8031150938080438</v>
      </c>
      <c r="D19" s="6"/>
      <c r="E19" s="6"/>
      <c r="F19" s="7"/>
    </row>
    <row r="20" spans="1:16" hidden="1">
      <c r="B20" s="4">
        <v>2012</v>
      </c>
      <c r="C20" s="6"/>
      <c r="D20" s="6"/>
      <c r="E20" s="6"/>
      <c r="F20" s="7"/>
    </row>
    <row r="21" spans="1:16" hidden="1"/>
    <row r="22" spans="1:16" hidden="1"/>
    <row r="23" spans="1:16" hidden="1"/>
    <row r="25" spans="1:16"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1" t="s">
        <v>12</v>
      </c>
    </row>
    <row r="26" spans="1:16">
      <c r="A26" s="4">
        <v>2008</v>
      </c>
      <c r="B26" s="5">
        <v>7008147.7599999998</v>
      </c>
      <c r="C26" s="5">
        <v>25877312.920000002</v>
      </c>
      <c r="D26" s="5">
        <v>31723256.170000002</v>
      </c>
      <c r="E26" s="5">
        <v>32718766.170000002</v>
      </c>
      <c r="F26" s="5">
        <v>33019648.170000002</v>
      </c>
      <c r="G26" s="1">
        <f>0</f>
        <v>0</v>
      </c>
    </row>
    <row r="27" spans="1:16">
      <c r="A27" s="4">
        <v>2009</v>
      </c>
      <c r="B27" s="5">
        <v>30105219.649999999</v>
      </c>
      <c r="C27" s="5">
        <v>65758082.380000003</v>
      </c>
      <c r="D27" s="5">
        <v>76744304.569999993</v>
      </c>
      <c r="E27" s="5">
        <v>79560296.329999998</v>
      </c>
      <c r="F27" s="3">
        <f>D13*E27</f>
        <v>80291933.365332708</v>
      </c>
      <c r="G27" s="8">
        <f>F27-E27</f>
        <v>731637.03533270955</v>
      </c>
    </row>
    <row r="28" spans="1:16">
      <c r="A28" s="4">
        <v>2010</v>
      </c>
      <c r="B28" s="5">
        <v>89181137.640000001</v>
      </c>
      <c r="C28" s="5">
        <v>171787014.81</v>
      </c>
      <c r="D28" s="5">
        <v>201380708.65000001</v>
      </c>
      <c r="E28" s="3">
        <f>D28*D12</f>
        <v>208457137.03294662</v>
      </c>
      <c r="F28" s="3">
        <f>E28*D13</f>
        <v>210374110.30690387</v>
      </c>
      <c r="G28" s="8">
        <f>F28-D28</f>
        <v>8993401.656903863</v>
      </c>
      <c r="L28" s="1" t="s">
        <v>7</v>
      </c>
      <c r="M28" s="1">
        <v>1.996533196761701</v>
      </c>
      <c r="O28" s="21" t="s">
        <v>7</v>
      </c>
      <c r="P28" s="22">
        <v>1.9543090269462218</v>
      </c>
    </row>
    <row r="29" spans="1:16">
      <c r="A29" s="4">
        <v>2011</v>
      </c>
      <c r="B29" s="5">
        <v>109818684.47</v>
      </c>
      <c r="C29" s="5">
        <v>198015727.55000001</v>
      </c>
      <c r="D29" s="3">
        <f>D5*D11</f>
        <v>232914240.16562858</v>
      </c>
      <c r="E29" s="3">
        <f>D29*D12</f>
        <v>241098742.79723406</v>
      </c>
      <c r="F29" s="3">
        <f>E29*D13</f>
        <v>243315888.50356668</v>
      </c>
      <c r="G29" s="8">
        <f>F29-C29</f>
        <v>45300160.95356667</v>
      </c>
      <c r="L29" s="1" t="s">
        <v>8</v>
      </c>
      <c r="M29" s="1">
        <v>1.1751173536473321</v>
      </c>
      <c r="O29" s="21" t="s">
        <v>8</v>
      </c>
      <c r="P29" s="22">
        <v>1.1762411150236363</v>
      </c>
    </row>
    <row r="30" spans="1:16">
      <c r="A30" s="4">
        <v>2012</v>
      </c>
      <c r="B30" s="5">
        <v>97250541.109999999</v>
      </c>
      <c r="C30" s="3">
        <f>B30*D10</f>
        <v>190057610.36667764</v>
      </c>
      <c r="D30" s="3">
        <f>C30*D11</f>
        <v>223553575.53642872</v>
      </c>
      <c r="E30" s="3">
        <f>D30*D12</f>
        <v>231409148.58332187</v>
      </c>
      <c r="F30" s="3">
        <f>E30*D13</f>
        <v>233537188.71424487</v>
      </c>
      <c r="G30" s="8">
        <f>F30-B30</f>
        <v>136286647.60424489</v>
      </c>
      <c r="L30" s="1" t="s">
        <v>9</v>
      </c>
      <c r="M30" s="1">
        <v>1.0349475920104281</v>
      </c>
      <c r="O30" s="21" t="s">
        <v>9</v>
      </c>
      <c r="P30" s="22">
        <v>1.0351395544805906</v>
      </c>
    </row>
    <row r="31" spans="1:16">
      <c r="A31" s="1" t="s">
        <v>13</v>
      </c>
      <c r="B31" s="1">
        <f>B30/$F$30</f>
        <v>0.41642421768207272</v>
      </c>
      <c r="C31" s="1">
        <f>(C30-B30)/$F$30</f>
        <v>0.39739738997302049</v>
      </c>
      <c r="D31" s="1">
        <f>(D30-C30)/$F$30</f>
        <v>0.14342882756346187</v>
      </c>
      <c r="E31" s="1">
        <f>(E30-D30)/$F$30</f>
        <v>3.3637353819931423E-2</v>
      </c>
      <c r="G31" s="9">
        <f>SUM(G26:G30)</f>
        <v>191311847.25004813</v>
      </c>
      <c r="L31" s="1" t="s">
        <v>10</v>
      </c>
      <c r="M31" s="1">
        <v>1.0091179385901445</v>
      </c>
      <c r="O31" s="21" t="s">
        <v>10</v>
      </c>
      <c r="P31" s="22">
        <v>1.0091960069165407</v>
      </c>
    </row>
    <row r="38" spans="1:6">
      <c r="B38" s="2">
        <v>1</v>
      </c>
      <c r="C38" s="2">
        <v>2</v>
      </c>
      <c r="D38" s="2">
        <v>3</v>
      </c>
      <c r="E38" s="2">
        <v>4</v>
      </c>
      <c r="F38" s="2">
        <v>5</v>
      </c>
    </row>
    <row r="39" spans="1:6">
      <c r="A39" s="4">
        <v>2008</v>
      </c>
      <c r="B39" s="5">
        <v>7008147.7599999998</v>
      </c>
      <c r="C39" s="5">
        <v>25877312.920000002</v>
      </c>
      <c r="D39" s="5">
        <v>31723256.170000002</v>
      </c>
      <c r="E39" s="5">
        <v>32718766.170000002</v>
      </c>
      <c r="F39" s="5">
        <v>33019648.170000002</v>
      </c>
    </row>
    <row r="40" spans="1:6">
      <c r="A40" s="4">
        <v>2009</v>
      </c>
      <c r="B40" s="5">
        <v>30105219.649999999</v>
      </c>
      <c r="C40" s="5">
        <v>65758082.380000003</v>
      </c>
      <c r="D40" s="5">
        <v>76744304.569999993</v>
      </c>
      <c r="E40" s="5">
        <v>79560296.329999998</v>
      </c>
      <c r="F40" s="3" t="s">
        <v>14</v>
      </c>
    </row>
    <row r="41" spans="1:6">
      <c r="A41" s="4">
        <v>2010</v>
      </c>
      <c r="B41" s="5">
        <v>89181137.640000001</v>
      </c>
      <c r="C41" s="5">
        <v>171787014.81</v>
      </c>
      <c r="D41" s="5">
        <v>201380708.65000001</v>
      </c>
      <c r="E41" s="3" t="s">
        <v>14</v>
      </c>
      <c r="F41" s="3" t="s">
        <v>14</v>
      </c>
    </row>
    <row r="42" spans="1:6">
      <c r="A42" s="4">
        <v>2011</v>
      </c>
      <c r="B42" s="5">
        <v>109818684.47</v>
      </c>
      <c r="C42" s="5">
        <v>198015727.55000001</v>
      </c>
      <c r="D42" s="3" t="s">
        <v>14</v>
      </c>
      <c r="E42" s="3" t="s">
        <v>14</v>
      </c>
      <c r="F42" s="3" t="s">
        <v>14</v>
      </c>
    </row>
    <row r="43" spans="1:6">
      <c r="A43" s="4">
        <v>2012</v>
      </c>
      <c r="B43" s="5">
        <v>97250541.109999999</v>
      </c>
      <c r="C43" s="3" t="s">
        <v>14</v>
      </c>
      <c r="D43" s="3" t="s">
        <v>14</v>
      </c>
      <c r="E43" s="3" t="s">
        <v>14</v>
      </c>
      <c r="F43" s="3" t="s">
        <v>14</v>
      </c>
    </row>
  </sheetData>
  <pageMargins left="1" right="1" top="1" bottom="1" header="0.5" footer="0.5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4:H89"/>
  <sheetViews>
    <sheetView workbookViewId="0">
      <selection activeCell="E43" sqref="E43"/>
    </sheetView>
  </sheetViews>
  <sheetFormatPr baseColWidth="10" defaultRowHeight="15"/>
  <sheetData>
    <row r="24" spans="2:6" ht="30">
      <c r="B24" s="15" t="s">
        <v>15</v>
      </c>
      <c r="C24" s="16" t="s">
        <v>16</v>
      </c>
      <c r="D24" s="16" t="s">
        <v>17</v>
      </c>
      <c r="E24" s="16" t="s">
        <v>19</v>
      </c>
      <c r="F24" s="16" t="s">
        <v>18</v>
      </c>
    </row>
    <row r="25" spans="2:6">
      <c r="B25" s="15">
        <v>2004</v>
      </c>
      <c r="C25" s="15">
        <v>50.3</v>
      </c>
      <c r="D25" s="17">
        <f>C25*1.3</f>
        <v>65.39</v>
      </c>
      <c r="E25" s="17">
        <f>D25*1.5</f>
        <v>98.085000000000008</v>
      </c>
      <c r="F25" s="17">
        <f>$E$34/E25</f>
        <v>4.0860987918641998</v>
      </c>
    </row>
    <row r="26" spans="2:6">
      <c r="B26" s="15">
        <v>2005</v>
      </c>
      <c r="C26" s="15">
        <v>67.2</v>
      </c>
      <c r="D26" s="17">
        <f t="shared" ref="D26:D31" si="0">C26*1.3</f>
        <v>87.360000000000014</v>
      </c>
      <c r="E26" s="17">
        <f>D26*1.45</f>
        <v>126.67200000000001</v>
      </c>
      <c r="F26" s="17">
        <f t="shared" ref="F26:F34" si="1">$E$34/E26</f>
        <v>3.163958885941645</v>
      </c>
    </row>
    <row r="27" spans="2:6">
      <c r="B27" s="15">
        <v>2006</v>
      </c>
      <c r="C27" s="15">
        <v>84.3</v>
      </c>
      <c r="D27" s="17">
        <f t="shared" si="0"/>
        <v>109.59</v>
      </c>
      <c r="E27" s="17">
        <f>D27*1.4</f>
        <v>153.42599999999999</v>
      </c>
      <c r="F27" s="17">
        <f t="shared" si="1"/>
        <v>2.612236517930469</v>
      </c>
    </row>
    <row r="28" spans="2:6">
      <c r="B28" s="15">
        <v>2007</v>
      </c>
      <c r="C28" s="15">
        <v>106.7</v>
      </c>
      <c r="D28" s="17">
        <f t="shared" si="0"/>
        <v>138.71</v>
      </c>
      <c r="E28" s="17">
        <f>D28*1.35</f>
        <v>187.25850000000003</v>
      </c>
      <c r="F28" s="17">
        <f t="shared" si="1"/>
        <v>2.1402766763591505</v>
      </c>
    </row>
    <row r="29" spans="2:6">
      <c r="B29" s="15">
        <v>2008</v>
      </c>
      <c r="C29" s="15">
        <v>127.2</v>
      </c>
      <c r="D29" s="17">
        <f t="shared" si="0"/>
        <v>165.36</v>
      </c>
      <c r="E29" s="17">
        <f>D29*1.3</f>
        <v>214.96800000000002</v>
      </c>
      <c r="F29" s="17">
        <f t="shared" si="1"/>
        <v>1.8643937702355702</v>
      </c>
    </row>
    <row r="30" spans="2:6">
      <c r="B30" s="15">
        <v>2009</v>
      </c>
      <c r="C30" s="15">
        <v>225.3</v>
      </c>
      <c r="D30" s="17">
        <f t="shared" si="0"/>
        <v>292.89000000000004</v>
      </c>
      <c r="E30" s="17">
        <f>D30*1.25</f>
        <v>366.11250000000007</v>
      </c>
      <c r="F30" s="17">
        <f t="shared" si="1"/>
        <v>1.0947044965686776</v>
      </c>
    </row>
    <row r="31" spans="2:6">
      <c r="B31" s="15">
        <v>2010</v>
      </c>
      <c r="C31" s="15">
        <v>254.1</v>
      </c>
      <c r="D31" s="17">
        <f t="shared" si="0"/>
        <v>330.33</v>
      </c>
      <c r="E31" s="17">
        <f>D31*1.2</f>
        <v>396.39599999999996</v>
      </c>
      <c r="F31" s="17">
        <f t="shared" si="1"/>
        <v>1.0110722610722613</v>
      </c>
    </row>
    <row r="32" spans="2:6">
      <c r="B32" s="15">
        <v>2011</v>
      </c>
      <c r="C32" s="15">
        <v>296.7</v>
      </c>
      <c r="D32" s="17">
        <f>C32*1.05</f>
        <v>311.53500000000003</v>
      </c>
      <c r="E32" s="17">
        <f>D32*1.15</f>
        <v>358.26524999999998</v>
      </c>
      <c r="F32" s="17">
        <f t="shared" si="1"/>
        <v>1.1186823170821063</v>
      </c>
    </row>
    <row r="33" spans="2:6">
      <c r="B33" s="15">
        <v>2012</v>
      </c>
      <c r="C33" s="15" t="s">
        <v>14</v>
      </c>
      <c r="D33" s="17">
        <v>347</v>
      </c>
      <c r="E33" s="17">
        <f>D33*1.05</f>
        <v>364.35</v>
      </c>
      <c r="F33" s="17">
        <f t="shared" si="1"/>
        <v>1.1000000000000001</v>
      </c>
    </row>
    <row r="34" spans="2:6">
      <c r="B34" s="15">
        <v>2013</v>
      </c>
      <c r="C34" s="15"/>
      <c r="D34" s="15"/>
      <c r="E34" s="17">
        <f>E33*1.1</f>
        <v>400.78500000000008</v>
      </c>
      <c r="F34" s="17">
        <f t="shared" si="1"/>
        <v>1</v>
      </c>
    </row>
    <row r="37" spans="2:6" ht="45">
      <c r="B37" t="s">
        <v>15</v>
      </c>
      <c r="C37" s="11" t="s">
        <v>20</v>
      </c>
      <c r="D37" s="11" t="s">
        <v>21</v>
      </c>
      <c r="E37" s="11" t="s">
        <v>22</v>
      </c>
      <c r="F37" s="11" t="s">
        <v>23</v>
      </c>
    </row>
    <row r="38" spans="2:6">
      <c r="B38">
        <v>2000</v>
      </c>
      <c r="C38" s="10">
        <v>0.751</v>
      </c>
      <c r="D38" s="10">
        <f>C38*(C25/D25)</f>
        <v>0.57769230769230762</v>
      </c>
      <c r="E38" s="12">
        <f>C38*0.8</f>
        <v>0.6008</v>
      </c>
      <c r="F38" s="12">
        <f>E38*(C25/D25)</f>
        <v>0.46215384615384614</v>
      </c>
    </row>
    <row r="39" spans="2:6">
      <c r="B39">
        <v>2001</v>
      </c>
      <c r="C39" s="10">
        <v>0.76200000000000001</v>
      </c>
      <c r="D39" s="10">
        <f t="shared" ref="D39:D41" si="2">C39*(C26/D26)</f>
        <v>0.58615384615384614</v>
      </c>
      <c r="E39" s="12">
        <f t="shared" ref="E39" si="3">C39*0.8</f>
        <v>0.60960000000000003</v>
      </c>
      <c r="F39" s="12">
        <f t="shared" ref="F39:F41" si="4">E39*(C26/D26)</f>
        <v>0.46892307692307689</v>
      </c>
    </row>
    <row r="40" spans="2:6">
      <c r="B40">
        <v>2002</v>
      </c>
      <c r="C40" s="10">
        <v>0.91</v>
      </c>
      <c r="D40" s="10">
        <f t="shared" si="2"/>
        <v>0.7</v>
      </c>
      <c r="E40" s="12">
        <v>0.65</v>
      </c>
      <c r="F40" s="12">
        <f t="shared" si="4"/>
        <v>0.5</v>
      </c>
    </row>
    <row r="41" spans="2:6">
      <c r="B41">
        <v>2003</v>
      </c>
      <c r="C41" s="10">
        <v>0.72</v>
      </c>
      <c r="D41" s="10">
        <f t="shared" si="2"/>
        <v>0.55384615384615377</v>
      </c>
      <c r="E41" s="12">
        <v>0.57999999999999996</v>
      </c>
      <c r="F41" s="12">
        <f t="shared" si="4"/>
        <v>0.44615384615384607</v>
      </c>
    </row>
    <row r="42" spans="2:6">
      <c r="B42">
        <v>2004</v>
      </c>
      <c r="C42" s="10">
        <v>0.68</v>
      </c>
      <c r="D42" s="10">
        <f>C42*(C25/D25)</f>
        <v>0.52307692307692311</v>
      </c>
      <c r="E42" s="12">
        <v>0.55000000000000004</v>
      </c>
      <c r="F42" s="12">
        <f>E42*(C25/D25)</f>
        <v>0.42307692307692307</v>
      </c>
    </row>
    <row r="43" spans="2:6">
      <c r="B43">
        <v>2005</v>
      </c>
      <c r="C43" s="10">
        <v>0.8</v>
      </c>
      <c r="D43" s="10">
        <f t="shared" ref="D43:D49" si="5">C43*(C26/D26)</f>
        <v>0.61538461538461542</v>
      </c>
      <c r="E43" s="12">
        <v>0.62</v>
      </c>
      <c r="F43" s="12">
        <f t="shared" ref="F43:F49" si="6">E43*(C26/D26)</f>
        <v>0.47692307692307689</v>
      </c>
    </row>
    <row r="44" spans="2:6">
      <c r="B44">
        <v>2006</v>
      </c>
      <c r="C44" s="10">
        <v>0.82</v>
      </c>
      <c r="D44" s="10">
        <f t="shared" si="5"/>
        <v>0.63076923076923064</v>
      </c>
      <c r="E44" s="12">
        <v>0.64</v>
      </c>
      <c r="F44" s="12">
        <f t="shared" si="6"/>
        <v>0.49230769230769228</v>
      </c>
    </row>
    <row r="45" spans="2:6">
      <c r="B45">
        <v>2007</v>
      </c>
      <c r="C45" s="10">
        <v>0.78</v>
      </c>
      <c r="D45" s="10">
        <f t="shared" si="5"/>
        <v>0.6</v>
      </c>
      <c r="E45" s="12">
        <v>0.61</v>
      </c>
      <c r="F45" s="12">
        <f t="shared" si="6"/>
        <v>0.46923076923076917</v>
      </c>
    </row>
    <row r="46" spans="2:6">
      <c r="B46">
        <v>2008</v>
      </c>
      <c r="C46" s="10">
        <v>0.79</v>
      </c>
      <c r="D46" s="10">
        <f t="shared" si="5"/>
        <v>0.60769230769230764</v>
      </c>
      <c r="E46" s="12">
        <v>0.61499999999999999</v>
      </c>
      <c r="F46" s="12">
        <f t="shared" si="6"/>
        <v>0.47307692307692301</v>
      </c>
    </row>
    <row r="47" spans="2:6">
      <c r="B47">
        <v>2009</v>
      </c>
      <c r="C47" s="10">
        <v>0.74</v>
      </c>
      <c r="D47" s="10">
        <f t="shared" si="5"/>
        <v>0.56923076923076921</v>
      </c>
      <c r="E47" s="12">
        <v>0.56000000000000005</v>
      </c>
      <c r="F47" s="12">
        <f t="shared" si="6"/>
        <v>0.43076923076923079</v>
      </c>
    </row>
    <row r="48" spans="2:6">
      <c r="B48">
        <v>2010</v>
      </c>
      <c r="C48" s="10">
        <v>0.95</v>
      </c>
      <c r="D48" s="10">
        <f t="shared" si="5"/>
        <v>0.73076923076923073</v>
      </c>
      <c r="E48" s="12">
        <v>0.65</v>
      </c>
      <c r="F48" s="12">
        <f t="shared" si="6"/>
        <v>0.5</v>
      </c>
    </row>
    <row r="49" spans="2:6">
      <c r="B49">
        <v>2011</v>
      </c>
      <c r="C49" s="10">
        <v>0.86</v>
      </c>
      <c r="D49" s="10">
        <f t="shared" si="5"/>
        <v>0.81904761904761891</v>
      </c>
      <c r="E49" s="12">
        <v>0.63</v>
      </c>
      <c r="F49" s="12">
        <f t="shared" si="6"/>
        <v>0.59999999999999987</v>
      </c>
    </row>
    <row r="50" spans="2:6">
      <c r="B50">
        <v>2012</v>
      </c>
      <c r="C50" s="10">
        <v>0.75</v>
      </c>
      <c r="D50" s="10">
        <f>C50</f>
        <v>0.75</v>
      </c>
      <c r="E50" s="12">
        <v>0.59</v>
      </c>
      <c r="F50" s="12">
        <v>0.59</v>
      </c>
    </row>
    <row r="56" spans="2:6">
      <c r="C56" t="s">
        <v>24</v>
      </c>
      <c r="D56" t="s">
        <v>25</v>
      </c>
    </row>
    <row r="57" spans="2:6">
      <c r="B57">
        <v>2004</v>
      </c>
      <c r="C57">
        <v>4</v>
      </c>
      <c r="D57" s="14">
        <f>F25*C57</f>
        <v>16.344395167456799</v>
      </c>
    </row>
    <row r="58" spans="2:6">
      <c r="B58">
        <v>2005</v>
      </c>
      <c r="C58">
        <v>5</v>
      </c>
      <c r="D58" s="14">
        <f t="shared" ref="D58:D65" si="7">F26*C58</f>
        <v>15.819794429708224</v>
      </c>
    </row>
    <row r="59" spans="2:6">
      <c r="B59">
        <v>2006</v>
      </c>
      <c r="C59">
        <v>3</v>
      </c>
      <c r="D59" s="14">
        <f t="shared" si="7"/>
        <v>7.8367095537914064</v>
      </c>
    </row>
    <row r="60" spans="2:6">
      <c r="B60">
        <v>2007</v>
      </c>
      <c r="C60">
        <v>9</v>
      </c>
      <c r="D60" s="14">
        <f t="shared" si="7"/>
        <v>19.262490087232354</v>
      </c>
    </row>
    <row r="61" spans="2:6">
      <c r="B61">
        <v>2008</v>
      </c>
      <c r="C61">
        <v>7</v>
      </c>
      <c r="D61" s="14">
        <f t="shared" si="7"/>
        <v>13.050756391648992</v>
      </c>
    </row>
    <row r="62" spans="2:6">
      <c r="B62">
        <v>2009</v>
      </c>
      <c r="C62">
        <v>11</v>
      </c>
      <c r="D62" s="14">
        <f t="shared" si="7"/>
        <v>12.041749462255455</v>
      </c>
    </row>
    <row r="63" spans="2:6">
      <c r="B63">
        <v>2010</v>
      </c>
      <c r="C63">
        <v>12</v>
      </c>
      <c r="D63" s="14">
        <f t="shared" si="7"/>
        <v>12.132867132867137</v>
      </c>
    </row>
    <row r="64" spans="2:6">
      <c r="B64">
        <v>2011</v>
      </c>
      <c r="C64">
        <v>9</v>
      </c>
      <c r="D64" s="14">
        <f t="shared" si="7"/>
        <v>10.068140853738957</v>
      </c>
    </row>
    <row r="65" spans="2:4">
      <c r="B65">
        <v>2012</v>
      </c>
      <c r="C65">
        <v>10</v>
      </c>
      <c r="D65" s="14">
        <f t="shared" si="7"/>
        <v>11</v>
      </c>
    </row>
    <row r="66" spans="2:4">
      <c r="D66" s="13">
        <f>AVERAGE(D57:D65)</f>
        <v>13.061878119855479</v>
      </c>
    </row>
    <row r="86" spans="5:8">
      <c r="E86" s="18"/>
      <c r="F86" s="18" t="s">
        <v>28</v>
      </c>
      <c r="G86" s="18" t="s">
        <v>29</v>
      </c>
      <c r="H86" s="18" t="s">
        <v>30</v>
      </c>
    </row>
    <row r="87" spans="5:8">
      <c r="E87" s="18" t="s">
        <v>26</v>
      </c>
      <c r="F87" s="18">
        <v>1</v>
      </c>
      <c r="G87" s="18">
        <v>220</v>
      </c>
      <c r="H87" s="19">
        <f>F87*G87/400</f>
        <v>0.55000000000000004</v>
      </c>
    </row>
    <row r="88" spans="5:8">
      <c r="E88" s="18" t="s">
        <v>27</v>
      </c>
      <c r="F88" s="18">
        <v>13.1</v>
      </c>
      <c r="G88" s="18">
        <v>5.0999999999999996</v>
      </c>
      <c r="H88" s="19">
        <f>F88*G88/400</f>
        <v>0.16702499999999998</v>
      </c>
    </row>
    <row r="89" spans="5:8">
      <c r="E89" s="18"/>
      <c r="F89" s="18"/>
      <c r="G89" s="18"/>
      <c r="H89" s="20">
        <f>H87+H88</f>
        <v>0.71702500000000002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="145" zoomScaleNormal="145" workbookViewId="0">
      <selection activeCell="L1" sqref="L1:N6"/>
    </sheetView>
  </sheetViews>
  <sheetFormatPr baseColWidth="10" defaultColWidth="11.7109375" defaultRowHeight="15"/>
  <cols>
    <col min="8" max="8" width="13.28515625" customWidth="1"/>
    <col min="13" max="13" width="12.5703125" customWidth="1"/>
    <col min="14" max="14" width="12.85546875" customWidth="1"/>
  </cols>
  <sheetData>
    <row r="1" spans="1:15" ht="57">
      <c r="A1" s="37" t="s">
        <v>58</v>
      </c>
      <c r="B1" s="38" t="s">
        <v>15</v>
      </c>
      <c r="C1" s="37" t="s">
        <v>59</v>
      </c>
      <c r="D1" s="37" t="s">
        <v>60</v>
      </c>
      <c r="E1" s="37" t="s">
        <v>61</v>
      </c>
      <c r="F1" s="37" t="s">
        <v>62</v>
      </c>
      <c r="G1" s="37" t="s">
        <v>63</v>
      </c>
      <c r="H1" s="37" t="s">
        <v>54</v>
      </c>
      <c r="I1" s="24" t="s">
        <v>55</v>
      </c>
      <c r="J1" s="24" t="s">
        <v>56</v>
      </c>
      <c r="K1" s="24" t="s">
        <v>57</v>
      </c>
      <c r="M1" s="23" t="s">
        <v>49</v>
      </c>
      <c r="N1" s="23" t="s">
        <v>50</v>
      </c>
      <c r="O1" s="23" t="s">
        <v>51</v>
      </c>
    </row>
    <row r="2" spans="1:15">
      <c r="A2" s="39">
        <v>0</v>
      </c>
      <c r="B2" s="40">
        <v>2008</v>
      </c>
      <c r="C2" s="5">
        <v>7008147.7599999998</v>
      </c>
      <c r="D2" s="5">
        <v>25877312.920000002</v>
      </c>
      <c r="E2" s="5">
        <v>31723256.170000002</v>
      </c>
      <c r="F2" s="5">
        <v>32718766.170000002</v>
      </c>
      <c r="G2" s="5">
        <v>33019648.170000002</v>
      </c>
      <c r="H2" s="39">
        <v>0</v>
      </c>
      <c r="I2" s="28">
        <v>34689213</v>
      </c>
      <c r="J2" s="26"/>
      <c r="K2" s="26"/>
      <c r="L2" s="49">
        <v>2008</v>
      </c>
      <c r="M2" s="50">
        <v>0</v>
      </c>
      <c r="N2" s="50">
        <v>0</v>
      </c>
      <c r="O2" s="51">
        <v>95.187078193000005</v>
      </c>
    </row>
    <row r="3" spans="1:15">
      <c r="A3" s="39">
        <v>1</v>
      </c>
      <c r="B3" s="40">
        <v>2009</v>
      </c>
      <c r="C3" s="5">
        <v>30105219.649999999</v>
      </c>
      <c r="D3" s="5">
        <v>65758082.380000003</v>
      </c>
      <c r="E3" s="5">
        <v>76744304.569999993</v>
      </c>
      <c r="F3" s="5">
        <v>79560296.329999998</v>
      </c>
      <c r="G3" s="3" t="s">
        <v>14</v>
      </c>
      <c r="H3" s="39">
        <v>724970.20432000002</v>
      </c>
      <c r="I3" s="28">
        <v>99392051</v>
      </c>
      <c r="J3" s="26">
        <f>F3+(1-1/E19)*H21/100*I3</f>
        <v>80285266.529488236</v>
      </c>
      <c r="K3" s="26">
        <f>J3-F3</f>
        <v>724970.1994882375</v>
      </c>
      <c r="L3" s="49">
        <v>2009</v>
      </c>
      <c r="M3" s="50">
        <v>731637.03533270955</v>
      </c>
      <c r="N3" s="50">
        <v>724970.20432000002</v>
      </c>
      <c r="O3" s="51">
        <v>80.046940516000006</v>
      </c>
    </row>
    <row r="4" spans="1:15">
      <c r="A4" s="39">
        <v>2</v>
      </c>
      <c r="B4" s="40">
        <v>2010</v>
      </c>
      <c r="C4" s="5">
        <v>89181137.640000001</v>
      </c>
      <c r="D4" s="5">
        <v>171787014.81</v>
      </c>
      <c r="E4" s="5">
        <v>201380708.65000001</v>
      </c>
      <c r="F4" s="3" t="s">
        <v>6</v>
      </c>
      <c r="G4" s="3" t="s">
        <v>14</v>
      </c>
      <c r="H4" s="39">
        <v>8532036.1183000002</v>
      </c>
      <c r="I4" s="28">
        <v>178213379</v>
      </c>
      <c r="J4" s="26">
        <f>E4+(1-1/(D19*E19))*H22/100*I4</f>
        <v>209912744.76344323</v>
      </c>
      <c r="K4" s="26">
        <f>J4-E4</f>
        <v>8532036.1134432256</v>
      </c>
      <c r="L4" s="49">
        <v>2010</v>
      </c>
      <c r="M4" s="50">
        <v>8993401.656903863</v>
      </c>
      <c r="N4" s="50">
        <v>8532036.1183000002</v>
      </c>
      <c r="O4" s="51">
        <v>112.99977017000001</v>
      </c>
    </row>
    <row r="5" spans="1:15">
      <c r="A5" s="39">
        <v>3</v>
      </c>
      <c r="B5" s="40">
        <v>2011</v>
      </c>
      <c r="C5" s="5">
        <v>109818684.47</v>
      </c>
      <c r="D5" s="5">
        <v>198015727.55000001</v>
      </c>
      <c r="E5" s="3" t="s">
        <v>6</v>
      </c>
      <c r="F5" s="3" t="s">
        <v>6</v>
      </c>
      <c r="G5" s="3" t="s">
        <v>6</v>
      </c>
      <c r="H5" s="39">
        <v>40795736.601999998</v>
      </c>
      <c r="I5" s="28">
        <v>277531254</v>
      </c>
      <c r="J5" s="26">
        <f>D5+(1-1/(C19*D19*E19))*H23/100*I5</f>
        <v>238811464.15613312</v>
      </c>
      <c r="K5" s="26">
        <f>J5-D5</f>
        <v>40795736.606133103</v>
      </c>
      <c r="L5" s="49">
        <v>2011</v>
      </c>
      <c r="M5" s="50">
        <v>45300160.95356667</v>
      </c>
      <c r="N5" s="50">
        <v>40795736.601999998</v>
      </c>
      <c r="O5" s="51">
        <v>78</v>
      </c>
    </row>
    <row r="6" spans="1:15">
      <c r="A6" s="39">
        <v>4</v>
      </c>
      <c r="B6" s="40">
        <v>2012</v>
      </c>
      <c r="C6" s="5">
        <v>97250541.109999999</v>
      </c>
      <c r="D6" s="3" t="s">
        <v>6</v>
      </c>
      <c r="E6" s="3" t="s">
        <v>6</v>
      </c>
      <c r="F6" s="3" t="s">
        <v>6</v>
      </c>
      <c r="G6" s="3" t="s">
        <v>6</v>
      </c>
      <c r="H6" s="39">
        <v>144079245.63999999</v>
      </c>
      <c r="I6" s="28">
        <v>331404506</v>
      </c>
      <c r="J6" s="26">
        <f>C6+(1-1/(B19*C19*D19*E19))*H24/100*I6</f>
        <v>241329786.72382939</v>
      </c>
      <c r="K6" s="26">
        <f>J6-C6</f>
        <v>144079245.61382937</v>
      </c>
      <c r="L6" s="49">
        <v>2012</v>
      </c>
      <c r="M6" s="50">
        <v>136286647.60424489</v>
      </c>
      <c r="N6" s="50">
        <v>144079245.63999999</v>
      </c>
      <c r="O6" s="51">
        <v>72</v>
      </c>
    </row>
    <row r="7" spans="1:15">
      <c r="M7" s="30">
        <v>191311847.25004813</v>
      </c>
      <c r="N7" s="30">
        <f>SUM(N2:N6)</f>
        <v>194131988.56461999</v>
      </c>
    </row>
    <row r="9" spans="1:15">
      <c r="M9" t="s">
        <v>49</v>
      </c>
    </row>
    <row r="12" spans="1:15">
      <c r="A12" s="41" t="s">
        <v>36</v>
      </c>
      <c r="B12" s="42" t="s">
        <v>37</v>
      </c>
      <c r="C12" s="42" t="s">
        <v>38</v>
      </c>
      <c r="D12" s="42" t="s">
        <v>39</v>
      </c>
      <c r="E12" s="42" t="s">
        <v>40</v>
      </c>
      <c r="F12" s="41" t="s">
        <v>0</v>
      </c>
      <c r="G12" s="43" t="s">
        <v>0</v>
      </c>
      <c r="H12" s="44" t="s">
        <v>41</v>
      </c>
    </row>
    <row r="13" spans="1:15" ht="23.25">
      <c r="A13" s="45" t="s">
        <v>42</v>
      </c>
      <c r="B13" s="46">
        <v>1.9543090269000001</v>
      </c>
      <c r="C13" s="46">
        <v>1.1762411150000001</v>
      </c>
      <c r="D13" s="46">
        <v>1.0351395544999999</v>
      </c>
      <c r="E13" s="46">
        <v>1.0091960069000001</v>
      </c>
      <c r="F13" s="45" t="s">
        <v>14</v>
      </c>
      <c r="G13" s="47" t="s">
        <v>6</v>
      </c>
      <c r="H13" s="48" t="s">
        <v>6</v>
      </c>
    </row>
    <row r="14" spans="1:15" ht="23.25">
      <c r="A14" s="45" t="s">
        <v>43</v>
      </c>
      <c r="B14" s="46">
        <v>2.1052283894000001</v>
      </c>
      <c r="C14" s="46">
        <v>1.1824566176</v>
      </c>
      <c r="D14" s="46">
        <v>1.0344165591000001</v>
      </c>
      <c r="E14" s="46">
        <v>1.0091960069000001</v>
      </c>
      <c r="F14" s="45" t="s">
        <v>14</v>
      </c>
      <c r="G14" s="47" t="s">
        <v>6</v>
      </c>
      <c r="H14" s="48" t="s">
        <v>6</v>
      </c>
    </row>
    <row r="15" spans="1:15" ht="23.25">
      <c r="A15" s="45" t="s">
        <v>44</v>
      </c>
      <c r="B15" s="46">
        <v>1.8031150938</v>
      </c>
      <c r="C15" s="46">
        <v>1.1722696787</v>
      </c>
      <c r="D15" s="46">
        <v>1.0366931693000001</v>
      </c>
      <c r="E15" s="46">
        <v>1.0091960069000001</v>
      </c>
      <c r="F15" s="45" t="s">
        <v>14</v>
      </c>
      <c r="G15" s="47" t="s">
        <v>6</v>
      </c>
      <c r="H15" s="48" t="s">
        <v>6</v>
      </c>
    </row>
    <row r="16" spans="1:15" ht="23.25">
      <c r="A16" s="45" t="s">
        <v>45</v>
      </c>
      <c r="B16" s="46">
        <v>2.4015305087000001</v>
      </c>
      <c r="C16" s="46">
        <v>1.1884166511000001</v>
      </c>
      <c r="D16" s="46">
        <v>1.0340371239999999</v>
      </c>
      <c r="E16" s="46">
        <v>1.0091960069000001</v>
      </c>
      <c r="F16" s="45" t="s">
        <v>14</v>
      </c>
      <c r="G16" s="47" t="s">
        <v>6</v>
      </c>
      <c r="H16" s="48" t="s">
        <v>6</v>
      </c>
    </row>
    <row r="17" spans="1:8" ht="34.5">
      <c r="A17" s="45" t="s">
        <v>46</v>
      </c>
      <c r="B17" s="46">
        <v>1.9712203148</v>
      </c>
      <c r="C17" s="46">
        <v>1.1884166511000001</v>
      </c>
      <c r="D17" s="46">
        <v>1.0340371239999999</v>
      </c>
      <c r="E17" s="46">
        <v>1.0091960069000001</v>
      </c>
      <c r="F17" s="45" t="s">
        <v>14</v>
      </c>
      <c r="G17" s="47" t="s">
        <v>6</v>
      </c>
      <c r="H17" s="48" t="s">
        <v>6</v>
      </c>
    </row>
    <row r="18" spans="1:8" ht="45.75">
      <c r="A18" s="45" t="s">
        <v>47</v>
      </c>
      <c r="B18" s="46">
        <v>2.0552729253000002</v>
      </c>
      <c r="C18" s="46">
        <v>1.1722696787</v>
      </c>
      <c r="D18" s="46">
        <v>1.0340371239999999</v>
      </c>
      <c r="E18" s="46">
        <v>1.0091960069000001</v>
      </c>
      <c r="F18" s="45" t="s">
        <v>14</v>
      </c>
      <c r="G18" s="47" t="s">
        <v>6</v>
      </c>
      <c r="H18" s="48" t="s">
        <v>6</v>
      </c>
    </row>
    <row r="19" spans="1:8">
      <c r="A19" s="27" t="s">
        <v>48</v>
      </c>
      <c r="B19" s="25">
        <v>2.0484460430999998</v>
      </c>
      <c r="C19" s="25">
        <v>1.1800117320000001</v>
      </c>
      <c r="D19" s="25">
        <v>1.0347267758000001</v>
      </c>
      <c r="E19" s="25">
        <v>1.0091960069000001</v>
      </c>
      <c r="F19" s="27" t="s">
        <v>14</v>
      </c>
      <c r="G19" s="28" t="s">
        <v>6</v>
      </c>
      <c r="H19" s="29" t="s">
        <v>6</v>
      </c>
    </row>
    <row r="20" spans="1:8">
      <c r="A20" s="45" t="s">
        <v>14</v>
      </c>
      <c r="B20" s="46" t="s">
        <v>6</v>
      </c>
      <c r="C20" s="46" t="s">
        <v>6</v>
      </c>
      <c r="D20" s="46" t="s">
        <v>6</v>
      </c>
      <c r="E20" s="46" t="s">
        <v>6</v>
      </c>
      <c r="F20" s="45">
        <v>2008</v>
      </c>
      <c r="G20" s="47">
        <v>0</v>
      </c>
      <c r="H20" s="48">
        <v>95.187078193000005</v>
      </c>
    </row>
    <row r="21" spans="1:8">
      <c r="A21" s="45" t="s">
        <v>14</v>
      </c>
      <c r="B21" s="46" t="s">
        <v>6</v>
      </c>
      <c r="C21" s="46" t="s">
        <v>6</v>
      </c>
      <c r="D21" s="46" t="s">
        <v>6</v>
      </c>
      <c r="E21" s="46" t="s">
        <v>6</v>
      </c>
      <c r="F21" s="45">
        <v>2009</v>
      </c>
      <c r="G21" s="47">
        <v>1</v>
      </c>
      <c r="H21" s="48">
        <v>80.046940516000006</v>
      </c>
    </row>
    <row r="22" spans="1:8">
      <c r="A22" s="45" t="s">
        <v>14</v>
      </c>
      <c r="B22" s="46" t="s">
        <v>6</v>
      </c>
      <c r="C22" s="46" t="s">
        <v>6</v>
      </c>
      <c r="D22" s="46" t="s">
        <v>6</v>
      </c>
      <c r="E22" s="46" t="s">
        <v>6</v>
      </c>
      <c r="F22" s="45">
        <v>2010</v>
      </c>
      <c r="G22" s="47">
        <v>2</v>
      </c>
      <c r="H22" s="48">
        <v>112.99977017000001</v>
      </c>
    </row>
    <row r="23" spans="1:8">
      <c r="A23" s="45" t="s">
        <v>14</v>
      </c>
      <c r="B23" s="46" t="s">
        <v>6</v>
      </c>
      <c r="C23" s="46" t="s">
        <v>6</v>
      </c>
      <c r="D23" s="46" t="s">
        <v>6</v>
      </c>
      <c r="E23" s="46" t="s">
        <v>6</v>
      </c>
      <c r="F23" s="45">
        <v>2011</v>
      </c>
      <c r="G23" s="47">
        <v>3</v>
      </c>
      <c r="H23" s="48">
        <v>78</v>
      </c>
    </row>
    <row r="24" spans="1:8">
      <c r="A24" s="45" t="s">
        <v>14</v>
      </c>
      <c r="B24" s="46" t="s">
        <v>6</v>
      </c>
      <c r="C24" s="46" t="s">
        <v>6</v>
      </c>
      <c r="D24" s="46" t="s">
        <v>6</v>
      </c>
      <c r="E24" s="46" t="s">
        <v>6</v>
      </c>
      <c r="F24" s="45">
        <v>2012</v>
      </c>
      <c r="G24" s="47">
        <v>4</v>
      </c>
      <c r="H24" s="48">
        <v>72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10" workbookViewId="0">
      <selection activeCell="D36" sqref="D36:J41"/>
    </sheetView>
  </sheetViews>
  <sheetFormatPr baseColWidth="10" defaultRowHeight="15"/>
  <cols>
    <col min="5" max="5" width="12.5703125" bestFit="1" customWidth="1"/>
    <col min="6" max="9" width="14.28515625" bestFit="1" customWidth="1"/>
  </cols>
  <sheetData>
    <row r="1" spans="1:17" ht="57">
      <c r="A1" s="58" t="s">
        <v>58</v>
      </c>
      <c r="B1" s="59" t="s">
        <v>15</v>
      </c>
      <c r="C1" s="58" t="s">
        <v>59</v>
      </c>
      <c r="D1" s="58" t="s">
        <v>60</v>
      </c>
      <c r="E1" s="58" t="s">
        <v>61</v>
      </c>
      <c r="F1" s="58" t="s">
        <v>62</v>
      </c>
      <c r="G1" s="58" t="s">
        <v>63</v>
      </c>
      <c r="H1" s="58" t="s">
        <v>64</v>
      </c>
      <c r="I1" s="60" t="s">
        <v>65</v>
      </c>
      <c r="J1" s="58" t="s">
        <v>66</v>
      </c>
      <c r="K1" s="61" t="s">
        <v>67</v>
      </c>
      <c r="L1" s="58" t="s">
        <v>3</v>
      </c>
      <c r="M1" s="58" t="s">
        <v>52</v>
      </c>
      <c r="N1" s="61" t="s">
        <v>53</v>
      </c>
      <c r="O1" s="58" t="s">
        <v>4</v>
      </c>
      <c r="P1" s="58" t="s">
        <v>5</v>
      </c>
    </row>
    <row r="2" spans="1:17">
      <c r="A2" s="62">
        <v>0</v>
      </c>
      <c r="B2" s="63">
        <v>2008</v>
      </c>
      <c r="C2" s="56">
        <v>7008147.7599999998</v>
      </c>
      <c r="D2" s="56">
        <v>25877312.920000002</v>
      </c>
      <c r="E2" s="56">
        <v>31723256.170000002</v>
      </c>
      <c r="F2" s="56">
        <v>32718766.170000002</v>
      </c>
      <c r="G2" s="56">
        <v>33019648.170000002</v>
      </c>
      <c r="H2" s="62" t="s">
        <v>6</v>
      </c>
      <c r="I2" s="64">
        <v>0</v>
      </c>
      <c r="J2" s="62" t="s">
        <v>6</v>
      </c>
      <c r="K2" s="65" t="s">
        <v>6</v>
      </c>
      <c r="L2" s="62">
        <v>0</v>
      </c>
      <c r="M2" s="62" t="s">
        <v>6</v>
      </c>
      <c r="N2" s="65" t="s">
        <v>6</v>
      </c>
      <c r="O2" s="62">
        <v>12388</v>
      </c>
      <c r="P2" s="62">
        <v>12388</v>
      </c>
    </row>
    <row r="3" spans="1:17">
      <c r="A3" s="62">
        <v>1</v>
      </c>
      <c r="B3" s="63">
        <v>2009</v>
      </c>
      <c r="C3" s="56">
        <v>30105219.649999999</v>
      </c>
      <c r="D3" s="56">
        <v>65758082.380000003</v>
      </c>
      <c r="E3" s="56">
        <v>76744304.569999993</v>
      </c>
      <c r="F3" s="56">
        <v>79560296.329999998</v>
      </c>
      <c r="G3" s="62">
        <v>80331441.528999999</v>
      </c>
      <c r="H3" s="62">
        <v>771145.19949000003</v>
      </c>
      <c r="I3" s="64">
        <v>0.96925883270000002</v>
      </c>
      <c r="J3" s="62">
        <v>255412.70126999999</v>
      </c>
      <c r="K3" s="65">
        <v>33.121220418999997</v>
      </c>
      <c r="L3" s="62">
        <v>771145.19949000003</v>
      </c>
      <c r="M3" s="62" t="s">
        <v>6</v>
      </c>
      <c r="N3" s="65" t="s">
        <v>6</v>
      </c>
      <c r="O3" s="62">
        <v>3138842.51</v>
      </c>
      <c r="P3" s="62">
        <v>3151230.51</v>
      </c>
      <c r="Q3" s="54">
        <f>G3-F3</f>
        <v>771145.19900000095</v>
      </c>
    </row>
    <row r="4" spans="1:17">
      <c r="A4" s="62">
        <v>2</v>
      </c>
      <c r="B4" s="63">
        <v>2010</v>
      </c>
      <c r="C4" s="56">
        <v>89181137.640000001</v>
      </c>
      <c r="D4" s="56">
        <v>171787014.81</v>
      </c>
      <c r="E4" s="56">
        <v>201380708.65000001</v>
      </c>
      <c r="F4" s="62" t="s">
        <v>6</v>
      </c>
      <c r="G4" s="62">
        <v>210358696.27000001</v>
      </c>
      <c r="H4" s="62">
        <v>8977987.6153999995</v>
      </c>
      <c r="I4" s="64">
        <v>4.4582163184999999</v>
      </c>
      <c r="J4" s="62">
        <v>2201287.9753</v>
      </c>
      <c r="K4" s="65">
        <v>24.518723678000001</v>
      </c>
      <c r="L4" s="62">
        <v>9749132.8148999996</v>
      </c>
      <c r="M4" s="62" t="s">
        <v>6</v>
      </c>
      <c r="N4" s="65" t="s">
        <v>6</v>
      </c>
      <c r="O4" s="62">
        <v>18003646.940000001</v>
      </c>
      <c r="P4" s="62">
        <v>21154877.449999999</v>
      </c>
      <c r="Q4" s="54">
        <f>G4-E4</f>
        <v>8977987.6200000048</v>
      </c>
    </row>
    <row r="5" spans="1:17">
      <c r="A5" s="62">
        <v>3</v>
      </c>
      <c r="B5" s="63">
        <v>2011</v>
      </c>
      <c r="C5" s="56">
        <v>109818684.47</v>
      </c>
      <c r="D5" s="56">
        <v>198015727.55000001</v>
      </c>
      <c r="E5" s="62" t="s">
        <v>6</v>
      </c>
      <c r="F5" s="62" t="s">
        <v>6</v>
      </c>
      <c r="G5" s="62">
        <v>246995943.66</v>
      </c>
      <c r="H5" s="62">
        <v>48980216.104999997</v>
      </c>
      <c r="I5" s="64">
        <v>24.735518087999999</v>
      </c>
      <c r="J5" s="62">
        <v>12094889.727</v>
      </c>
      <c r="K5" s="65">
        <v>24.693418463</v>
      </c>
      <c r="L5" s="62">
        <v>58729348.920000002</v>
      </c>
      <c r="M5" s="62" t="s">
        <v>6</v>
      </c>
      <c r="N5" s="65" t="s">
        <v>6</v>
      </c>
      <c r="O5" s="62">
        <v>31529502.43</v>
      </c>
      <c r="P5" s="62">
        <v>52684379.880000003</v>
      </c>
      <c r="Q5" s="54">
        <f>G5-D5</f>
        <v>48980216.109999985</v>
      </c>
    </row>
    <row r="6" spans="1:17">
      <c r="A6" s="62">
        <v>4</v>
      </c>
      <c r="B6" s="63">
        <v>2012</v>
      </c>
      <c r="C6" s="56">
        <v>97250541.109999999</v>
      </c>
      <c r="D6" s="62" t="s">
        <v>6</v>
      </c>
      <c r="E6" s="62" t="s">
        <v>6</v>
      </c>
      <c r="F6" s="62" t="s">
        <v>6</v>
      </c>
      <c r="G6" s="62">
        <v>271859031.01999998</v>
      </c>
      <c r="H6" s="62">
        <v>174608489.91</v>
      </c>
      <c r="I6" s="64">
        <v>179.54500604</v>
      </c>
      <c r="J6" s="62">
        <v>55673299.255999997</v>
      </c>
      <c r="K6" s="65">
        <v>31.884646206999999</v>
      </c>
      <c r="L6" s="62">
        <v>233337838.83000001</v>
      </c>
      <c r="M6" s="62">
        <v>58797565.851000004</v>
      </c>
      <c r="N6" s="65">
        <v>25.198470229000002</v>
      </c>
      <c r="O6" s="62">
        <v>76307651.739999995</v>
      </c>
      <c r="P6" s="62">
        <v>128992031.62</v>
      </c>
      <c r="Q6" s="54">
        <f>G6-C6</f>
        <v>174608489.90999997</v>
      </c>
    </row>
    <row r="7" spans="1:17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13" spans="1:17" ht="45.75">
      <c r="F13" s="57"/>
      <c r="G13" s="23" t="s">
        <v>68</v>
      </c>
      <c r="H13" s="23" t="s">
        <v>69</v>
      </c>
      <c r="I13" s="23" t="s">
        <v>70</v>
      </c>
    </row>
    <row r="14" spans="1:17">
      <c r="F14" s="49">
        <v>2008</v>
      </c>
      <c r="G14" s="50">
        <v>0</v>
      </c>
      <c r="H14" s="50">
        <v>0</v>
      </c>
      <c r="I14" s="62" t="s">
        <v>6</v>
      </c>
    </row>
    <row r="15" spans="1:17">
      <c r="F15" s="49">
        <v>2009</v>
      </c>
      <c r="G15" s="50">
        <v>731637.03533270955</v>
      </c>
      <c r="H15" s="50">
        <v>724970.20432000002</v>
      </c>
      <c r="I15" s="62">
        <v>771145.19949000003</v>
      </c>
    </row>
    <row r="16" spans="1:17">
      <c r="F16" s="49">
        <v>2010</v>
      </c>
      <c r="G16" s="50">
        <v>8993401.656903863</v>
      </c>
      <c r="H16" s="50">
        <v>8532036.1183000002</v>
      </c>
      <c r="I16" s="62">
        <v>8977987.6153999995</v>
      </c>
    </row>
    <row r="17" spans="2:9">
      <c r="F17" s="49">
        <v>2011</v>
      </c>
      <c r="G17" s="50">
        <v>45300160.95356667</v>
      </c>
      <c r="H17" s="50">
        <v>40795736.601999998</v>
      </c>
      <c r="I17" s="62">
        <v>48980216.104999997</v>
      </c>
    </row>
    <row r="18" spans="2:9">
      <c r="F18" s="49">
        <v>2012</v>
      </c>
      <c r="G18" s="50">
        <v>136286647.60424489</v>
      </c>
      <c r="H18" s="50">
        <v>144079245.63999999</v>
      </c>
      <c r="I18" s="62">
        <v>174608489.91</v>
      </c>
    </row>
    <row r="26" spans="2:9">
      <c r="B26" s="59" t="s">
        <v>15</v>
      </c>
      <c r="C26" s="58" t="s">
        <v>59</v>
      </c>
      <c r="D26" s="58" t="s">
        <v>60</v>
      </c>
      <c r="E26" s="58" t="s">
        <v>61</v>
      </c>
      <c r="F26" s="58" t="s">
        <v>62</v>
      </c>
      <c r="G26" s="58" t="s">
        <v>63</v>
      </c>
    </row>
    <row r="27" spans="2:9">
      <c r="B27" s="63">
        <v>2008</v>
      </c>
      <c r="C27" s="56">
        <v>7008147.7599999998</v>
      </c>
      <c r="D27" s="56">
        <v>25877312.920000002</v>
      </c>
      <c r="E27" s="56">
        <v>31723256.170000002</v>
      </c>
      <c r="F27" s="56">
        <v>32718766.170000002</v>
      </c>
      <c r="G27" s="56">
        <v>33019648.170000002</v>
      </c>
    </row>
    <row r="28" spans="2:9">
      <c r="B28" s="63">
        <v>2009</v>
      </c>
      <c r="C28" s="56">
        <v>30105219.649999999</v>
      </c>
      <c r="D28" s="56">
        <v>65758082.380000003</v>
      </c>
      <c r="E28" s="56">
        <v>76744304.569999993</v>
      </c>
      <c r="F28" s="56">
        <v>79560296.329999998</v>
      </c>
      <c r="G28" s="55"/>
    </row>
    <row r="29" spans="2:9">
      <c r="B29" s="63">
        <v>2010</v>
      </c>
      <c r="C29" s="56">
        <v>89181137.640000001</v>
      </c>
      <c r="D29" s="56">
        <v>171787014.81</v>
      </c>
      <c r="E29" s="56">
        <v>201380708.65000001</v>
      </c>
      <c r="F29" s="55"/>
      <c r="G29" s="55"/>
    </row>
    <row r="30" spans="2:9">
      <c r="B30" s="63">
        <v>2011</v>
      </c>
      <c r="C30" s="56">
        <v>109818684.47</v>
      </c>
      <c r="D30" s="56">
        <v>198015727.55000001</v>
      </c>
      <c r="E30" s="55"/>
      <c r="F30" s="55"/>
      <c r="G30" s="55"/>
    </row>
    <row r="31" spans="2:9">
      <c r="B31" s="63">
        <v>2012</v>
      </c>
      <c r="C31" s="56">
        <v>97250541.109999999</v>
      </c>
      <c r="D31" s="55"/>
      <c r="E31" s="55"/>
      <c r="F31" s="55"/>
      <c r="G31" s="55"/>
    </row>
    <row r="36" spans="4:10" ht="34.5">
      <c r="D36" s="59" t="s">
        <v>15</v>
      </c>
      <c r="E36" s="58" t="s">
        <v>59</v>
      </c>
      <c r="F36" s="58" t="s">
        <v>60</v>
      </c>
      <c r="G36" s="58" t="s">
        <v>61</v>
      </c>
      <c r="H36" s="58" t="s">
        <v>62</v>
      </c>
      <c r="I36" s="58" t="s">
        <v>63</v>
      </c>
      <c r="J36" s="61" t="s">
        <v>67</v>
      </c>
    </row>
    <row r="37" spans="4:10">
      <c r="D37" s="49">
        <v>2008</v>
      </c>
      <c r="E37" s="53">
        <v>7008147.7599999998</v>
      </c>
      <c r="F37" s="53">
        <v>25877312.920000002</v>
      </c>
      <c r="G37" s="53">
        <v>31723256.170000002</v>
      </c>
      <c r="H37" s="53">
        <v>32718766.170000002</v>
      </c>
      <c r="I37" s="53">
        <v>33019648.170000002</v>
      </c>
      <c r="J37" s="65" t="s">
        <v>6</v>
      </c>
    </row>
    <row r="38" spans="4:10">
      <c r="D38" s="49">
        <v>2009</v>
      </c>
      <c r="E38" s="53">
        <v>30105219.649999999</v>
      </c>
      <c r="F38" s="53">
        <v>65758082.380000003</v>
      </c>
      <c r="G38" s="53">
        <v>76744304.569999993</v>
      </c>
      <c r="H38" s="53">
        <v>79560296.329999998</v>
      </c>
      <c r="I38" s="52">
        <v>80291933.364999995</v>
      </c>
      <c r="J38" s="65">
        <v>33.121220418999997</v>
      </c>
    </row>
    <row r="39" spans="4:10">
      <c r="D39" s="49">
        <v>2010</v>
      </c>
      <c r="E39" s="53">
        <v>89181137.640000001</v>
      </c>
      <c r="F39" s="53">
        <v>171787014.81</v>
      </c>
      <c r="G39" s="53">
        <v>201380708.65000001</v>
      </c>
      <c r="H39" s="52">
        <v>208457137.03</v>
      </c>
      <c r="I39" s="52">
        <v>210374110.31</v>
      </c>
      <c r="J39" s="65">
        <v>24.518723678000001</v>
      </c>
    </row>
    <row r="40" spans="4:10">
      <c r="D40" s="49">
        <v>2011</v>
      </c>
      <c r="E40" s="53">
        <v>109818684.47</v>
      </c>
      <c r="F40" s="53">
        <v>198015727.55000001</v>
      </c>
      <c r="G40" s="52">
        <v>232914240.16999999</v>
      </c>
      <c r="H40" s="52">
        <v>241098742.80000001</v>
      </c>
      <c r="I40" s="52">
        <v>243315888.5</v>
      </c>
      <c r="J40" s="65">
        <v>24.693418463</v>
      </c>
    </row>
    <row r="41" spans="4:10">
      <c r="D41" s="49">
        <v>2012</v>
      </c>
      <c r="E41" s="53">
        <v>97250541.109999999</v>
      </c>
      <c r="F41" s="52">
        <v>190057610.37</v>
      </c>
      <c r="G41" s="52">
        <v>223553575.53999999</v>
      </c>
      <c r="H41" s="52">
        <v>231409148.58000001</v>
      </c>
      <c r="I41" s="52">
        <v>233537188.71000001</v>
      </c>
      <c r="J41" s="65">
        <v>31.884646206999999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20"/>
  <sheetViews>
    <sheetView topLeftCell="A84" workbookViewId="0">
      <selection activeCell="H87" sqref="H87"/>
    </sheetView>
  </sheetViews>
  <sheetFormatPr baseColWidth="10" defaultRowHeight="15"/>
  <sheetData>
    <row r="1" spans="2:14">
      <c r="C1" t="s">
        <v>74</v>
      </c>
      <c r="D1" t="s">
        <v>75</v>
      </c>
      <c r="E1" t="s">
        <v>76</v>
      </c>
      <c r="F1" t="s">
        <v>78</v>
      </c>
      <c r="G1" t="s">
        <v>77</v>
      </c>
      <c r="I1" s="57"/>
      <c r="J1" s="57" t="s">
        <v>74</v>
      </c>
      <c r="K1" s="57" t="s">
        <v>75</v>
      </c>
      <c r="L1" s="57" t="s">
        <v>76</v>
      </c>
      <c r="M1" s="57" t="s">
        <v>78</v>
      </c>
      <c r="N1" s="57" t="s">
        <v>77</v>
      </c>
    </row>
    <row r="2" spans="2:14">
      <c r="B2" t="s">
        <v>71</v>
      </c>
      <c r="C2">
        <v>0.85</v>
      </c>
      <c r="D2">
        <v>0.95</v>
      </c>
      <c r="E2">
        <v>0.99</v>
      </c>
      <c r="F2">
        <v>1</v>
      </c>
      <c r="G2">
        <v>1</v>
      </c>
      <c r="I2" s="57" t="s">
        <v>71</v>
      </c>
      <c r="J2" s="57">
        <v>0.95</v>
      </c>
      <c r="K2" s="57">
        <v>1</v>
      </c>
      <c r="L2" s="57">
        <v>1</v>
      </c>
      <c r="M2" s="57">
        <v>1</v>
      </c>
      <c r="N2" s="57">
        <v>1</v>
      </c>
    </row>
    <row r="3" spans="2:14">
      <c r="B3" t="s">
        <v>72</v>
      </c>
      <c r="C3">
        <v>0.35</v>
      </c>
      <c r="D3">
        <v>0.48</v>
      </c>
      <c r="E3">
        <v>0.65</v>
      </c>
      <c r="F3">
        <v>0.85</v>
      </c>
      <c r="G3">
        <v>0.95</v>
      </c>
      <c r="I3" s="57" t="s">
        <v>72</v>
      </c>
      <c r="J3" s="57">
        <v>0.63</v>
      </c>
      <c r="K3" s="57">
        <v>0.79</v>
      </c>
      <c r="L3" s="57">
        <v>0.85</v>
      </c>
      <c r="M3" s="57">
        <v>0.95</v>
      </c>
      <c r="N3" s="57">
        <v>1</v>
      </c>
    </row>
    <row r="4" spans="2:14">
      <c r="B4" t="s">
        <v>73</v>
      </c>
      <c r="C4">
        <v>0.55000000000000004</v>
      </c>
      <c r="D4">
        <v>0.68</v>
      </c>
      <c r="E4">
        <v>0.8</v>
      </c>
      <c r="F4">
        <v>0.95</v>
      </c>
      <c r="G4">
        <v>1</v>
      </c>
      <c r="I4" s="57" t="s">
        <v>73</v>
      </c>
      <c r="J4" s="57">
        <v>0.65</v>
      </c>
      <c r="K4" s="57">
        <v>0.82</v>
      </c>
      <c r="L4" s="57">
        <v>0.92</v>
      </c>
      <c r="M4" s="57">
        <v>0.99</v>
      </c>
      <c r="N4" s="57">
        <v>1</v>
      </c>
    </row>
    <row r="36" spans="8:20">
      <c r="I36" t="s">
        <v>79</v>
      </c>
      <c r="J36" t="s">
        <v>80</v>
      </c>
      <c r="K36" t="s">
        <v>81</v>
      </c>
      <c r="L36" t="s">
        <v>82</v>
      </c>
      <c r="M36" t="s">
        <v>83</v>
      </c>
      <c r="N36" t="s">
        <v>84</v>
      </c>
      <c r="O36" t="s">
        <v>85</v>
      </c>
      <c r="P36" t="s">
        <v>86</v>
      </c>
      <c r="Q36" t="s">
        <v>87</v>
      </c>
      <c r="R36" t="s">
        <v>88</v>
      </c>
      <c r="S36" t="s">
        <v>89</v>
      </c>
      <c r="T36" t="s">
        <v>90</v>
      </c>
    </row>
    <row r="37" spans="8:20">
      <c r="H37" s="57" t="s">
        <v>71</v>
      </c>
      <c r="I37">
        <v>8</v>
      </c>
      <c r="J37">
        <v>-1</v>
      </c>
      <c r="K37">
        <v>-10</v>
      </c>
      <c r="L37">
        <v>-12</v>
      </c>
      <c r="M37">
        <v>-14</v>
      </c>
      <c r="N37">
        <v>-21</v>
      </c>
      <c r="O37">
        <v>-22</v>
      </c>
      <c r="P37">
        <v>20</v>
      </c>
      <c r="Q37">
        <v>19</v>
      </c>
      <c r="R37">
        <v>25</v>
      </c>
      <c r="S37">
        <v>30</v>
      </c>
      <c r="T37">
        <v>35</v>
      </c>
    </row>
    <row r="38" spans="8:20">
      <c r="H38" s="57" t="s">
        <v>72</v>
      </c>
      <c r="I38">
        <v>2</v>
      </c>
      <c r="J38">
        <v>10</v>
      </c>
      <c r="K38">
        <v>20</v>
      </c>
      <c r="L38">
        <v>19</v>
      </c>
      <c r="M38">
        <v>21</v>
      </c>
      <c r="N38">
        <v>22</v>
      </c>
      <c r="O38">
        <v>26</v>
      </c>
      <c r="P38">
        <v>27</v>
      </c>
      <c r="Q38">
        <v>30</v>
      </c>
      <c r="R38">
        <v>32</v>
      </c>
      <c r="S38">
        <v>28</v>
      </c>
      <c r="T38">
        <v>41</v>
      </c>
    </row>
    <row r="39" spans="8:20">
      <c r="H39" s="57" t="s">
        <v>73</v>
      </c>
      <c r="I39">
        <v>-5</v>
      </c>
      <c r="J39">
        <v>10</v>
      </c>
      <c r="K39">
        <v>14</v>
      </c>
      <c r="L39">
        <v>21</v>
      </c>
      <c r="M39">
        <v>19</v>
      </c>
      <c r="N39">
        <v>9</v>
      </c>
      <c r="O39">
        <v>11</v>
      </c>
      <c r="P39">
        <v>20</v>
      </c>
      <c r="Q39">
        <v>19</v>
      </c>
      <c r="R39">
        <v>18</v>
      </c>
      <c r="S39">
        <v>16</v>
      </c>
      <c r="T39">
        <v>9</v>
      </c>
    </row>
    <row r="62" spans="8:20">
      <c r="H62" s="57"/>
      <c r="I62" s="57" t="s">
        <v>79</v>
      </c>
      <c r="J62" s="57" t="s">
        <v>80</v>
      </c>
      <c r="K62" s="57" t="s">
        <v>81</v>
      </c>
      <c r="L62" s="57" t="s">
        <v>82</v>
      </c>
      <c r="M62" s="57" t="s">
        <v>83</v>
      </c>
      <c r="N62" s="57" t="s">
        <v>84</v>
      </c>
      <c r="O62" s="57" t="s">
        <v>85</v>
      </c>
      <c r="P62" s="57" t="s">
        <v>86</v>
      </c>
      <c r="Q62" s="57" t="s">
        <v>87</v>
      </c>
      <c r="R62" s="57" t="s">
        <v>88</v>
      </c>
      <c r="S62" s="57" t="s">
        <v>89</v>
      </c>
      <c r="T62" s="57" t="s">
        <v>90</v>
      </c>
    </row>
    <row r="63" spans="8:20">
      <c r="H63" s="57" t="s">
        <v>71</v>
      </c>
      <c r="I63" s="57">
        <v>-5</v>
      </c>
      <c r="J63" s="57">
        <v>-22</v>
      </c>
      <c r="K63" s="57">
        <v>-20</v>
      </c>
      <c r="L63" s="57">
        <v>-18</v>
      </c>
      <c r="M63" s="57">
        <v>-21</v>
      </c>
      <c r="N63" s="57">
        <v>0</v>
      </c>
      <c r="O63" s="57">
        <v>-4</v>
      </c>
      <c r="P63" s="57">
        <v>-5</v>
      </c>
      <c r="Q63" s="57">
        <v>-10</v>
      </c>
      <c r="R63" s="57">
        <v>-20</v>
      </c>
      <c r="S63" s="57">
        <v>-21</v>
      </c>
      <c r="T63" s="57">
        <v>-22</v>
      </c>
    </row>
    <row r="64" spans="8:20">
      <c r="H64" s="57" t="s">
        <v>72</v>
      </c>
      <c r="I64" s="57">
        <v>-24</v>
      </c>
      <c r="J64" s="57">
        <v>-42</v>
      </c>
      <c r="K64" s="57">
        <v>-40</v>
      </c>
      <c r="L64" s="57">
        <v>-45</v>
      </c>
      <c r="M64" s="57">
        <v>-52</v>
      </c>
      <c r="N64" s="57">
        <v>-45</v>
      </c>
      <c r="O64" s="57">
        <v>-50</v>
      </c>
      <c r="P64" s="57">
        <v>-51</v>
      </c>
      <c r="Q64" s="57">
        <v>-55</v>
      </c>
      <c r="R64" s="57">
        <v>-60</v>
      </c>
      <c r="S64" s="57">
        <v>-62</v>
      </c>
      <c r="T64" s="57">
        <v>-56</v>
      </c>
    </row>
    <row r="65" spans="8:20">
      <c r="H65" s="57" t="s">
        <v>73</v>
      </c>
      <c r="I65" s="57">
        <v>-22</v>
      </c>
      <c r="J65" s="57">
        <f>-41--48</f>
        <v>7</v>
      </c>
      <c r="K65" s="57">
        <v>-55</v>
      </c>
      <c r="L65" s="57">
        <v>-65</v>
      </c>
      <c r="M65" s="57">
        <v>-62</v>
      </c>
      <c r="N65" s="57">
        <v>-52</v>
      </c>
      <c r="O65" s="57">
        <v>-53</v>
      </c>
      <c r="P65" s="57">
        <v>-57</v>
      </c>
      <c r="Q65" s="57">
        <v>-60</v>
      </c>
      <c r="R65" s="57">
        <v>-68</v>
      </c>
      <c r="S65" s="57">
        <v>-66</v>
      </c>
      <c r="T65" s="57">
        <v>-50</v>
      </c>
    </row>
    <row r="101" spans="8:10">
      <c r="H101">
        <v>20</v>
      </c>
      <c r="I101">
        <v>-80</v>
      </c>
    </row>
    <row r="102" spans="8:10">
      <c r="H102">
        <v>180</v>
      </c>
      <c r="I102">
        <v>-70</v>
      </c>
    </row>
    <row r="103" spans="8:10">
      <c r="H103">
        <v>210</v>
      </c>
      <c r="I103">
        <v>-60</v>
      </c>
    </row>
    <row r="104" spans="8:10">
      <c r="H104">
        <v>430</v>
      </c>
      <c r="I104">
        <v>-50</v>
      </c>
    </row>
    <row r="105" spans="8:10">
      <c r="H105">
        <v>630</v>
      </c>
      <c r="I105">
        <v>-40</v>
      </c>
    </row>
    <row r="106" spans="8:10">
      <c r="H106">
        <v>840</v>
      </c>
      <c r="I106">
        <v>-30</v>
      </c>
      <c r="J106" t="s">
        <v>91</v>
      </c>
    </row>
    <row r="107" spans="8:10">
      <c r="H107">
        <v>860</v>
      </c>
      <c r="I107">
        <v>-20</v>
      </c>
    </row>
    <row r="108" spans="8:10">
      <c r="H108">
        <v>1200</v>
      </c>
      <c r="I108">
        <v>-10</v>
      </c>
    </row>
    <row r="109" spans="8:10">
      <c r="H109">
        <v>1350</v>
      </c>
      <c r="I109">
        <v>0</v>
      </c>
    </row>
    <row r="110" spans="8:10">
      <c r="H110">
        <v>950</v>
      </c>
      <c r="I110">
        <v>10</v>
      </c>
    </row>
    <row r="111" spans="8:10">
      <c r="H111">
        <v>1000</v>
      </c>
      <c r="I111">
        <v>20</v>
      </c>
    </row>
    <row r="112" spans="8:10">
      <c r="H112">
        <v>960</v>
      </c>
      <c r="I112">
        <v>30</v>
      </c>
    </row>
    <row r="113" spans="8:9">
      <c r="H113">
        <v>450</v>
      </c>
      <c r="I113">
        <v>40</v>
      </c>
    </row>
    <row r="114" spans="8:9">
      <c r="H114">
        <v>310</v>
      </c>
      <c r="I114">
        <v>50</v>
      </c>
    </row>
    <row r="115" spans="8:9">
      <c r="H115">
        <v>240</v>
      </c>
      <c r="I115">
        <v>60</v>
      </c>
    </row>
    <row r="116" spans="8:9">
      <c r="H116">
        <v>190</v>
      </c>
      <c r="I116">
        <v>70</v>
      </c>
    </row>
    <row r="117" spans="8:9">
      <c r="H117">
        <v>80</v>
      </c>
      <c r="I117">
        <v>80</v>
      </c>
    </row>
    <row r="118" spans="8:9">
      <c r="H118">
        <v>60</v>
      </c>
      <c r="I118">
        <v>90</v>
      </c>
    </row>
    <row r="119" spans="8:9">
      <c r="H119">
        <v>40</v>
      </c>
      <c r="I119">
        <v>110</v>
      </c>
    </row>
    <row r="120" spans="8:9">
      <c r="H120">
        <v>15</v>
      </c>
      <c r="I120">
        <v>130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ChainLadder</vt:lpstr>
      <vt:lpstr>Ark1</vt:lpstr>
      <vt:lpstr>BonhuetterFerguson</vt:lpstr>
      <vt:lpstr>stokastisk</vt:lpstr>
      <vt:lpstr>ExampleReserveRisk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Haavardsson, Nils Fridthjov</dc:creator>
  <cp:lastModifiedBy>Haavardsson, Nils Fridthjov</cp:lastModifiedBy>
  <dcterms:created xsi:type="dcterms:W3CDTF">2013-05-20T12:47:30Z</dcterms:created>
  <dcterms:modified xsi:type="dcterms:W3CDTF">2013-06-22T09:09:43Z</dcterms:modified>
</cp:coreProperties>
</file>