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<sst xmlns="http://schemas.openxmlformats.org/spreadsheetml/2006/main" count="219" uniqueCount="69">
  <si>
    <t>Y</t>
  </si>
  <si>
    <t>C</t>
  </si>
  <si>
    <t>I</t>
  </si>
  <si>
    <t>G</t>
  </si>
  <si>
    <t>c0</t>
  </si>
  <si>
    <t>c</t>
  </si>
  <si>
    <t>t0</t>
  </si>
  <si>
    <t>t</t>
  </si>
  <si>
    <t>T</t>
  </si>
  <si>
    <t>NX</t>
  </si>
  <si>
    <t>Ligninger</t>
  </si>
  <si>
    <t>Import</t>
  </si>
  <si>
    <t>X eksport</t>
  </si>
  <si>
    <t>C priv konsum</t>
  </si>
  <si>
    <t>Løsning for Y</t>
  </si>
  <si>
    <t>Eksogene variable/parametre</t>
  </si>
  <si>
    <t>C=c0+c(Y-T)</t>
  </si>
  <si>
    <t>T=t0+tY</t>
  </si>
  <si>
    <t>Samlet sparing for landet</t>
  </si>
  <si>
    <t>Stot</t>
  </si>
  <si>
    <t>Itot=I+Ioffentlig</t>
  </si>
  <si>
    <t>Kapitalslit</t>
  </si>
  <si>
    <t>Offentlig budsjettbalanse</t>
  </si>
  <si>
    <t>B</t>
  </si>
  <si>
    <t>Off. inntekter, totalt</t>
  </si>
  <si>
    <t>Offentlige overføringer og andre utgifter</t>
  </si>
  <si>
    <t>Norge 2002 (omtrentlige tall, basert på SSBs nettsider og Nasjonalbudsjettet 2004)</t>
  </si>
  <si>
    <t>Y BNP totalt</t>
  </si>
  <si>
    <t>Korreksjoner</t>
  </si>
  <si>
    <t>T netto skatter =Offentlige inntekter - offentlig overføring</t>
  </si>
  <si>
    <t>Samlet sparing</t>
  </si>
  <si>
    <t>Modellen</t>
  </si>
  <si>
    <t>Verdier på de eksogene variable og parametre er oppgitt i kolonne I, og sammenlignbare tall for Norge er gitt i kolonne K</t>
  </si>
  <si>
    <t>Verdiene på de parametre som det ikke finnes sammenlignbare tall for, er valgt for å få "passende" verdier for de endogene variable</t>
  </si>
  <si>
    <t>Dersom du vil endre på tall i modellen, husk at du bare må endre på tall i kolonne I, og la modellen regne ut resten</t>
  </si>
  <si>
    <t>Den samme modellen står på ark 2 - det kan være lurt å bare leke seg med modellen på ark 2, og så la ark 1 stå uforandret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</si>
  <si>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</si>
  <si>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</si>
  <si>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</si>
  <si>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</si>
  <si>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</si>
  <si>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</si>
  <si>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</si>
  <si>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</si>
  <si>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</si>
  <si>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</si>
  <si>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</si>
  <si>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</si>
  <si>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</si>
  <si>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</si>
  <si>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Modellen er basert på mitt notat Stabiliseringspolitikk i en enkel Keynes-modell, del 1, se http://folk.uio.no/sholden/ECON1310-Stab-del1-jan04.doc</t>
  </si>
  <si>
    <t>Modellen regner ut verdier for de endogene variable Y, C, T og Q, og også for samlet sparing for landet Stot, offentlig budsjettbalanse B, og handelsbalansen NX</t>
  </si>
  <si>
    <t>Endringer i eksogene variable og parametre</t>
  </si>
  <si>
    <t>ΔG</t>
  </si>
  <si>
    <t>ΔI</t>
  </si>
  <si>
    <t>Δc0</t>
  </si>
  <si>
    <t>ΔX</t>
  </si>
  <si>
    <t>Δt0</t>
  </si>
  <si>
    <t>Før endring</t>
  </si>
  <si>
    <t>Etter endring</t>
  </si>
  <si>
    <t>Endring</t>
  </si>
  <si>
    <t>Konsekvensanalyse i Keynes-modell</t>
  </si>
  <si>
    <t>På endringsform</t>
  </si>
  <si>
    <t>I ark 3 kan du gjøres konsekvensanalyse</t>
  </si>
  <si>
    <t>Modellen her er den samme som på ark 1 - bruk gjerne denne til å gjøre endringer</t>
  </si>
  <si>
    <t>Legg inn endringer i eksogene variable i kolonne L, rad 9-13</t>
  </si>
  <si>
    <t>Virkning på de endogene variable finner du i kolonne L, rad 21-27</t>
  </si>
  <si>
    <t>Verdier av eksogene variable og parametre før endringene, finner du i kolonne I, rad 9-16</t>
  </si>
  <si>
    <t>Kolonnene A-G viser samme modell som på ark 1, dvs før endringer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</si>
</sst>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Ark1!$B$11:$G$11</c:f>
              <c:strCache/>
            </c:strRef>
          </c:cat>
          <c:val>
            <c:numRef>
              <c:f>Ark1!$B$12:$G$12</c:f>
              <c:numCache/>
            </c:numRef>
          </c:val>
          <c:shape val="box"/>
        </c:ser>
        <c:shape val="box"/>
        <c:axId val="21297383"/>
        <c:axId val="57458720"/>
      </c:bar3D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22</xdr:row>
      <xdr:rowOff>133350</xdr:rowOff>
    </xdr:from>
    <xdr:to>
      <xdr:col>11</xdr:col>
      <xdr:colOff>704850</xdr:colOff>
      <xdr:row>41</xdr:row>
      <xdr:rowOff>123825</xdr:rowOff>
    </xdr:to>
    <xdr:graphicFrame>
      <xdr:nvGraphicFramePr>
        <xdr:cNvPr id="1" name="Chart 30"/>
        <xdr:cNvGraphicFramePr/>
      </xdr:nvGraphicFramePr>
      <xdr:xfrm>
        <a:off x="4410075" y="3790950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K44" sqref="K44"/>
    </sheetView>
  </sheetViews>
  <sheetFormatPr defaultColWidth="9.140625" defaultRowHeight="12.75"/>
  <cols>
    <col min="1" max="16384" width="11.421875" style="0" customWidth="1"/>
  </cols>
  <sheetData>
    <row r="1" ht="20.25">
      <c r="A1" s="3" t="s">
        <v>49</v>
      </c>
    </row>
    <row r="3" ht="12.75">
      <c r="A3" t="s">
        <v>50</v>
      </c>
    </row>
    <row r="4" ht="12.75">
      <c r="A4" t="s">
        <v>32</v>
      </c>
    </row>
    <row r="5" ht="12.75">
      <c r="A5" t="s">
        <v>33</v>
      </c>
    </row>
    <row r="6" ht="12.75">
      <c r="A6" t="s">
        <v>51</v>
      </c>
    </row>
    <row r="7" ht="12.75">
      <c r="A7" t="s">
        <v>34</v>
      </c>
    </row>
    <row r="8" ht="12.75">
      <c r="A8" t="s">
        <v>35</v>
      </c>
    </row>
    <row r="9" ht="12.75">
      <c r="A9" t="s">
        <v>63</v>
      </c>
    </row>
    <row r="10" spans="2:10" ht="12.75">
      <c r="B10" s="2" t="s">
        <v>10</v>
      </c>
      <c r="H10" s="2" t="s">
        <v>15</v>
      </c>
      <c r="J10" s="2" t="s">
        <v>26</v>
      </c>
    </row>
    <row r="11" spans="1:11" ht="12.75">
      <c r="A11" s="2" t="s">
        <v>36</v>
      </c>
      <c r="B11" t="s">
        <v>0</v>
      </c>
      <c r="C11" t="s">
        <v>1</v>
      </c>
      <c r="D11" t="s">
        <v>2</v>
      </c>
      <c r="E11" t="s">
        <v>3</v>
      </c>
      <c r="F11" t="s">
        <v>46</v>
      </c>
      <c r="G11" t="s">
        <v>44</v>
      </c>
      <c r="H11" t="s">
        <v>3</v>
      </c>
      <c r="I11">
        <v>370</v>
      </c>
      <c r="J11" t="s">
        <v>39</v>
      </c>
      <c r="K11">
        <v>370</v>
      </c>
    </row>
    <row r="12" spans="1:11" ht="12.75">
      <c r="A12">
        <v>1</v>
      </c>
      <c r="B12">
        <f>C12+D12+E12+F12-G12</f>
        <v>1521.2895377128955</v>
      </c>
      <c r="C12">
        <f>B15</f>
        <v>692.6867396593674</v>
      </c>
      <c r="D12">
        <f>I12</f>
        <v>250</v>
      </c>
      <c r="E12">
        <f>I11</f>
        <v>370</v>
      </c>
      <c r="F12">
        <f>K14</f>
        <v>630</v>
      </c>
      <c r="G12">
        <f>B21</f>
        <v>421.397201946472</v>
      </c>
      <c r="H12" t="s">
        <v>2</v>
      </c>
      <c r="I12">
        <v>250</v>
      </c>
      <c r="J12" t="s">
        <v>40</v>
      </c>
      <c r="K12">
        <v>250</v>
      </c>
    </row>
    <row r="13" spans="8:11" ht="12.75">
      <c r="H13" t="s">
        <v>4</v>
      </c>
      <c r="I13">
        <v>20</v>
      </c>
      <c r="J13" t="s">
        <v>13</v>
      </c>
      <c r="K13">
        <v>690</v>
      </c>
    </row>
    <row r="14" spans="1:11" ht="12.75">
      <c r="A14" s="2" t="s">
        <v>37</v>
      </c>
      <c r="B14" t="s">
        <v>1</v>
      </c>
      <c r="C14" t="s">
        <v>4</v>
      </c>
      <c r="D14" t="s">
        <v>5</v>
      </c>
      <c r="E14" t="s">
        <v>0</v>
      </c>
      <c r="F14" t="s">
        <v>8</v>
      </c>
      <c r="H14" t="s">
        <v>6</v>
      </c>
      <c r="I14">
        <v>30</v>
      </c>
      <c r="J14" t="s">
        <v>12</v>
      </c>
      <c r="K14">
        <v>630</v>
      </c>
    </row>
    <row r="15" spans="1:11" ht="12.75">
      <c r="A15">
        <v>2</v>
      </c>
      <c r="B15">
        <f>C15+D15*(E15-F15)</f>
        <v>692.6867396593674</v>
      </c>
      <c r="C15">
        <f>I13</f>
        <v>20</v>
      </c>
      <c r="D15">
        <f>I16</f>
        <v>0.65</v>
      </c>
      <c r="E15">
        <f>B25</f>
        <v>1521.2895377128953</v>
      </c>
      <c r="F15">
        <f>B18</f>
        <v>486.38686131386856</v>
      </c>
      <c r="H15" t="s">
        <v>46</v>
      </c>
      <c r="I15">
        <v>630</v>
      </c>
      <c r="J15" t="s">
        <v>11</v>
      </c>
      <c r="K15">
        <v>420</v>
      </c>
    </row>
    <row r="16" spans="8:11" ht="12.75">
      <c r="H16" s="1" t="s">
        <v>5</v>
      </c>
      <c r="I16">
        <v>0.65</v>
      </c>
      <c r="J16" t="s">
        <v>27</v>
      </c>
      <c r="K16">
        <v>1520</v>
      </c>
    </row>
    <row r="17" spans="1:11" ht="12.75">
      <c r="A17" s="2" t="s">
        <v>38</v>
      </c>
      <c r="B17" t="s">
        <v>8</v>
      </c>
      <c r="C17" t="s">
        <v>6</v>
      </c>
      <c r="D17" t="s">
        <v>7</v>
      </c>
      <c r="E17" t="s">
        <v>0</v>
      </c>
      <c r="H17" t="s">
        <v>7</v>
      </c>
      <c r="I17">
        <v>0.3</v>
      </c>
      <c r="J17" t="s">
        <v>42</v>
      </c>
      <c r="K17">
        <v>215</v>
      </c>
    </row>
    <row r="18" spans="1:11" ht="12.75">
      <c r="A18">
        <v>3</v>
      </c>
      <c r="B18">
        <f>C18+D18*E18</f>
        <v>486.38686131386856</v>
      </c>
      <c r="C18">
        <f>I14</f>
        <v>30</v>
      </c>
      <c r="D18">
        <f>I17</f>
        <v>0.3</v>
      </c>
      <c r="E18">
        <f>B25</f>
        <v>1521.2895377128953</v>
      </c>
      <c r="H18" t="s">
        <v>45</v>
      </c>
      <c r="I18">
        <v>0.277</v>
      </c>
      <c r="J18" t="s">
        <v>29</v>
      </c>
      <c r="K18">
        <v>485</v>
      </c>
    </row>
    <row r="19" spans="10:11" ht="12.75">
      <c r="J19" t="s">
        <v>24</v>
      </c>
      <c r="K19">
        <v>815</v>
      </c>
    </row>
    <row r="20" spans="1:11" ht="12.75">
      <c r="A20" s="2" t="s">
        <v>43</v>
      </c>
      <c r="B20" t="s">
        <v>44</v>
      </c>
      <c r="D20" t="s">
        <v>45</v>
      </c>
      <c r="E20" t="s">
        <v>0</v>
      </c>
      <c r="J20" t="s">
        <v>25</v>
      </c>
      <c r="K20">
        <v>330</v>
      </c>
    </row>
    <row r="21" spans="1:11" ht="12.75">
      <c r="A21">
        <v>4</v>
      </c>
      <c r="B21">
        <f>D21*E21</f>
        <v>421.397201946472</v>
      </c>
      <c r="D21">
        <v>0.277</v>
      </c>
      <c r="E21">
        <f>B25</f>
        <v>1521.2895377128953</v>
      </c>
      <c r="J21" t="s">
        <v>22</v>
      </c>
      <c r="K21">
        <v>140</v>
      </c>
    </row>
    <row r="22" spans="10:11" ht="12.75">
      <c r="J22" t="s">
        <v>30</v>
      </c>
      <c r="K22">
        <v>273</v>
      </c>
    </row>
    <row r="24" spans="1:2" ht="12.75">
      <c r="A24" s="2" t="s">
        <v>14</v>
      </c>
      <c r="B24" t="s">
        <v>0</v>
      </c>
    </row>
    <row r="25" spans="1:2" ht="12.75">
      <c r="A25">
        <v>5</v>
      </c>
      <c r="B25">
        <f>(1/(1-I16*(1-I17)+I18))*(I13-I16*I14+I12+I11+I15)</f>
        <v>1521.2895377128953</v>
      </c>
    </row>
    <row r="26" spans="1:5" ht="12.75">
      <c r="A26" s="2" t="s">
        <v>18</v>
      </c>
      <c r="B26" t="s">
        <v>19</v>
      </c>
      <c r="C26" t="s">
        <v>9</v>
      </c>
      <c r="D26" t="s">
        <v>20</v>
      </c>
      <c r="E26" t="s">
        <v>21</v>
      </c>
    </row>
    <row r="27" spans="1:5" ht="12.75">
      <c r="A27">
        <v>6</v>
      </c>
      <c r="B27">
        <f>C27+D27-E27</f>
        <v>283.602798053528</v>
      </c>
      <c r="C27">
        <f>B31</f>
        <v>208.60279805352798</v>
      </c>
      <c r="D27">
        <f>I12+40</f>
        <v>290</v>
      </c>
      <c r="E27">
        <v>215</v>
      </c>
    </row>
    <row r="28" spans="1:5" ht="12.75">
      <c r="A28" s="2" t="s">
        <v>22</v>
      </c>
      <c r="B28" t="s">
        <v>23</v>
      </c>
      <c r="C28" t="s">
        <v>8</v>
      </c>
      <c r="D28" t="s">
        <v>3</v>
      </c>
      <c r="E28" t="s">
        <v>28</v>
      </c>
    </row>
    <row r="29" spans="1:5" ht="12.75">
      <c r="A29">
        <v>7</v>
      </c>
      <c r="B29">
        <f>C29-D29+E29</f>
        <v>141.38686131386856</v>
      </c>
      <c r="C29">
        <f>B18</f>
        <v>486.38686131386856</v>
      </c>
      <c r="D29">
        <f>I11</f>
        <v>370</v>
      </c>
      <c r="E29">
        <v>25</v>
      </c>
    </row>
    <row r="30" spans="1:4" ht="12.75">
      <c r="A30" s="2" t="s">
        <v>41</v>
      </c>
      <c r="B30" t="s">
        <v>9</v>
      </c>
      <c r="C30" t="s">
        <v>46</v>
      </c>
      <c r="D30" t="s">
        <v>44</v>
      </c>
    </row>
    <row r="31" spans="2:4" ht="12.75">
      <c r="B31">
        <f>C31-D31</f>
        <v>208.60279805352798</v>
      </c>
      <c r="C31">
        <v>630</v>
      </c>
      <c r="D31">
        <f>B21</f>
        <v>421.397201946472</v>
      </c>
    </row>
    <row r="32" ht="12.75">
      <c r="A32" s="1"/>
    </row>
    <row r="33" ht="12.75">
      <c r="A33" s="2" t="s">
        <v>31</v>
      </c>
    </row>
    <row r="34" spans="1:2" ht="12.75">
      <c r="A34">
        <v>1</v>
      </c>
      <c r="B34" t="s">
        <v>48</v>
      </c>
    </row>
    <row r="35" spans="1:2" ht="12.75">
      <c r="A35">
        <v>2</v>
      </c>
      <c r="B35" t="s">
        <v>16</v>
      </c>
    </row>
    <row r="36" spans="1:2" ht="12.75">
      <c r="A36">
        <v>3</v>
      </c>
      <c r="B36" t="s">
        <v>17</v>
      </c>
    </row>
    <row r="37" spans="1:2" ht="12.75">
      <c r="A37">
        <v>4</v>
      </c>
      <c r="B37" t="s">
        <v>47</v>
      </c>
    </row>
    <row r="39" ht="12.75">
      <c r="A39" t="s">
        <v>14</v>
      </c>
    </row>
    <row r="40" ht="12.75">
      <c r="A40">
        <v>5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4045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8" sqref="A8"/>
    </sheetView>
  </sheetViews>
  <sheetFormatPr defaultColWidth="9.140625" defaultRowHeight="12.75"/>
  <cols>
    <col min="1" max="16384" width="11.421875" style="0" customWidth="1"/>
  </cols>
  <sheetData>
    <row r="2" ht="12.75">
      <c r="A2" t="s">
        <v>64</v>
      </c>
    </row>
    <row r="5" spans="2:10" ht="12.75">
      <c r="B5" s="2" t="s">
        <v>10</v>
      </c>
      <c r="H5" s="2" t="s">
        <v>15</v>
      </c>
      <c r="J5" s="2" t="s">
        <v>26</v>
      </c>
    </row>
    <row r="6" spans="1:11" ht="12.75">
      <c r="A6" s="2" t="s">
        <v>36</v>
      </c>
      <c r="B6" t="s">
        <v>0</v>
      </c>
      <c r="C6" t="s">
        <v>1</v>
      </c>
      <c r="D6" t="s">
        <v>2</v>
      </c>
      <c r="E6" t="s">
        <v>3</v>
      </c>
      <c r="F6" t="s">
        <v>46</v>
      </c>
      <c r="G6" t="s">
        <v>44</v>
      </c>
      <c r="H6" t="s">
        <v>3</v>
      </c>
      <c r="I6">
        <v>370</v>
      </c>
      <c r="J6" t="s">
        <v>39</v>
      </c>
      <c r="K6">
        <v>370</v>
      </c>
    </row>
    <row r="7" spans="1:11" ht="12.75">
      <c r="A7">
        <v>1</v>
      </c>
      <c r="B7">
        <f>C7+D7+E7+F7-G7</f>
        <v>1521.2895377128955</v>
      </c>
      <c r="C7">
        <f>B10</f>
        <v>692.6867396593674</v>
      </c>
      <c r="D7">
        <f>I7</f>
        <v>250</v>
      </c>
      <c r="E7">
        <f>I6</f>
        <v>370</v>
      </c>
      <c r="F7">
        <f>K9</f>
        <v>630</v>
      </c>
      <c r="G7">
        <f>B16</f>
        <v>421.397201946472</v>
      </c>
      <c r="H7" t="s">
        <v>2</v>
      </c>
      <c r="I7">
        <v>250</v>
      </c>
      <c r="J7" t="s">
        <v>40</v>
      </c>
      <c r="K7">
        <v>250</v>
      </c>
    </row>
    <row r="8" spans="8:11" ht="12.75">
      <c r="H8" t="s">
        <v>4</v>
      </c>
      <c r="I8">
        <v>20</v>
      </c>
      <c r="J8" t="s">
        <v>13</v>
      </c>
      <c r="K8">
        <v>690</v>
      </c>
    </row>
    <row r="9" spans="1:11" ht="12.75">
      <c r="A9" s="2" t="s">
        <v>37</v>
      </c>
      <c r="B9" t="s">
        <v>1</v>
      </c>
      <c r="C9" t="s">
        <v>4</v>
      </c>
      <c r="D9" t="s">
        <v>5</v>
      </c>
      <c r="E9" t="s">
        <v>0</v>
      </c>
      <c r="F9" t="s">
        <v>8</v>
      </c>
      <c r="H9" t="s">
        <v>6</v>
      </c>
      <c r="I9">
        <v>30</v>
      </c>
      <c r="J9" t="s">
        <v>12</v>
      </c>
      <c r="K9">
        <v>630</v>
      </c>
    </row>
    <row r="10" spans="1:11" ht="12.75">
      <c r="A10">
        <v>2</v>
      </c>
      <c r="B10">
        <f>C10+D10*(E10-F10)</f>
        <v>692.6867396593674</v>
      </c>
      <c r="C10">
        <f>I8</f>
        <v>20</v>
      </c>
      <c r="D10">
        <f>I11</f>
        <v>0.65</v>
      </c>
      <c r="E10">
        <f>B20</f>
        <v>1521.2895377128953</v>
      </c>
      <c r="F10">
        <f>B13</f>
        <v>486.38686131386856</v>
      </c>
      <c r="H10" t="s">
        <v>46</v>
      </c>
      <c r="I10">
        <v>630</v>
      </c>
      <c r="J10" t="s">
        <v>11</v>
      </c>
      <c r="K10">
        <v>420</v>
      </c>
    </row>
    <row r="11" spans="8:11" ht="12.75">
      <c r="H11" s="1" t="s">
        <v>5</v>
      </c>
      <c r="I11">
        <v>0.65</v>
      </c>
      <c r="J11" t="s">
        <v>27</v>
      </c>
      <c r="K11">
        <v>1520</v>
      </c>
    </row>
    <row r="12" spans="1:11" ht="12.75">
      <c r="A12" s="2" t="s">
        <v>38</v>
      </c>
      <c r="B12" t="s">
        <v>8</v>
      </c>
      <c r="C12" t="s">
        <v>6</v>
      </c>
      <c r="D12" t="s">
        <v>7</v>
      </c>
      <c r="E12" t="s">
        <v>0</v>
      </c>
      <c r="H12" t="s">
        <v>7</v>
      </c>
      <c r="I12">
        <v>0.3</v>
      </c>
      <c r="J12" t="s">
        <v>42</v>
      </c>
      <c r="K12">
        <v>215</v>
      </c>
    </row>
    <row r="13" spans="1:11" ht="12.75">
      <c r="A13">
        <v>3</v>
      </c>
      <c r="B13">
        <f>C13+D13*E13</f>
        <v>486.38686131386856</v>
      </c>
      <c r="C13">
        <f>I9</f>
        <v>30</v>
      </c>
      <c r="D13">
        <f>I12</f>
        <v>0.3</v>
      </c>
      <c r="E13">
        <f>B20</f>
        <v>1521.2895377128953</v>
      </c>
      <c r="H13" t="s">
        <v>45</v>
      </c>
      <c r="I13">
        <v>0.277</v>
      </c>
      <c r="J13" t="s">
        <v>29</v>
      </c>
      <c r="K13">
        <v>485</v>
      </c>
    </row>
    <row r="14" spans="10:11" ht="12.75">
      <c r="J14" t="s">
        <v>24</v>
      </c>
      <c r="K14">
        <v>815</v>
      </c>
    </row>
    <row r="15" spans="1:11" ht="12.75">
      <c r="A15" s="2" t="s">
        <v>43</v>
      </c>
      <c r="B15" t="s">
        <v>44</v>
      </c>
      <c r="D15" t="s">
        <v>45</v>
      </c>
      <c r="E15" t="s">
        <v>0</v>
      </c>
      <c r="J15" t="s">
        <v>25</v>
      </c>
      <c r="K15">
        <v>330</v>
      </c>
    </row>
    <row r="16" spans="1:11" ht="12.75">
      <c r="A16">
        <v>4</v>
      </c>
      <c r="B16">
        <f>D16*E16</f>
        <v>421.397201946472</v>
      </c>
      <c r="D16">
        <v>0.277</v>
      </c>
      <c r="E16">
        <f>B20</f>
        <v>1521.2895377128953</v>
      </c>
      <c r="J16" t="s">
        <v>22</v>
      </c>
      <c r="K16">
        <v>140</v>
      </c>
    </row>
    <row r="17" spans="10:11" ht="12.75">
      <c r="J17" t="s">
        <v>30</v>
      </c>
      <c r="K17">
        <v>273</v>
      </c>
    </row>
    <row r="19" spans="1:2" ht="12.75">
      <c r="A19" s="2" t="s">
        <v>14</v>
      </c>
      <c r="B19" t="s">
        <v>0</v>
      </c>
    </row>
    <row r="20" spans="1:2" ht="12.75">
      <c r="A20">
        <v>5</v>
      </c>
      <c r="B20">
        <f>(1/(1-I11*(1-I12)+I13))*(I8-I11*I9+I7+I6+I10)</f>
        <v>1521.2895377128953</v>
      </c>
    </row>
    <row r="21" spans="1:5" ht="12.75">
      <c r="A21" s="2" t="s">
        <v>18</v>
      </c>
      <c r="B21" t="s">
        <v>19</v>
      </c>
      <c r="C21" t="s">
        <v>9</v>
      </c>
      <c r="D21" t="s">
        <v>20</v>
      </c>
      <c r="E21" t="s">
        <v>21</v>
      </c>
    </row>
    <row r="22" spans="1:5" ht="12.75">
      <c r="A22">
        <v>6</v>
      </c>
      <c r="B22">
        <f>C22+D22-E22</f>
        <v>283.602798053528</v>
      </c>
      <c r="C22">
        <f>B26</f>
        <v>208.60279805352798</v>
      </c>
      <c r="D22">
        <f>I7+40</f>
        <v>290</v>
      </c>
      <c r="E22">
        <v>215</v>
      </c>
    </row>
    <row r="23" spans="1:5" ht="12.75">
      <c r="A23" s="2" t="s">
        <v>22</v>
      </c>
      <c r="B23" t="s">
        <v>23</v>
      </c>
      <c r="C23" t="s">
        <v>8</v>
      </c>
      <c r="D23" t="s">
        <v>3</v>
      </c>
      <c r="E23" t="s">
        <v>28</v>
      </c>
    </row>
    <row r="24" spans="1:5" ht="12.75">
      <c r="A24">
        <v>7</v>
      </c>
      <c r="B24">
        <f>C24-D24+E24</f>
        <v>141.38686131386856</v>
      </c>
      <c r="C24">
        <f>B13</f>
        <v>486.38686131386856</v>
      </c>
      <c r="D24">
        <f>I6</f>
        <v>370</v>
      </c>
      <c r="E24">
        <v>25</v>
      </c>
    </row>
    <row r="25" spans="1:4" ht="12.75">
      <c r="A25" s="2" t="s">
        <v>41</v>
      </c>
      <c r="B25" t="s">
        <v>9</v>
      </c>
      <c r="C25" t="s">
        <v>46</v>
      </c>
      <c r="D25" t="s">
        <v>44</v>
      </c>
    </row>
    <row r="26" spans="2:4" ht="12.75">
      <c r="B26">
        <f>C26-D26</f>
        <v>208.60279805352798</v>
      </c>
      <c r="C26">
        <v>630</v>
      </c>
      <c r="D26">
        <f>B16</f>
        <v>421.397201946472</v>
      </c>
    </row>
    <row r="27" ht="12.75">
      <c r="A27" s="1"/>
    </row>
    <row r="28" ht="12.75">
      <c r="A28" s="2" t="s">
        <v>31</v>
      </c>
    </row>
    <row r="29" spans="1:2" ht="12.75">
      <c r="A29">
        <v>1</v>
      </c>
      <c r="B29" t="s">
        <v>48</v>
      </c>
    </row>
    <row r="30" spans="1:2" ht="12.75">
      <c r="A30">
        <v>2</v>
      </c>
      <c r="B30" t="s">
        <v>16</v>
      </c>
    </row>
    <row r="31" spans="1:2" ht="12.75">
      <c r="A31">
        <v>3</v>
      </c>
      <c r="B31" t="s">
        <v>17</v>
      </c>
    </row>
    <row r="32" spans="1:2" ht="12.75">
      <c r="A32">
        <v>4</v>
      </c>
      <c r="B32" t="s">
        <v>47</v>
      </c>
    </row>
    <row r="34" ht="12.75">
      <c r="A34" t="s">
        <v>14</v>
      </c>
    </row>
    <row r="35" ht="12.75">
      <c r="A35">
        <v>5</v>
      </c>
    </row>
  </sheetData>
  <printOptions/>
  <pageMargins left="0.75" right="0.75" top="1" bottom="1" header="0.5" footer="0.5"/>
  <pageSetup orientation="portrait" paperSize="9"/>
  <legacyDrawing r:id="rId2"/>
  <oleObjects>
    <oleObject progId="Equation.DSMT4" shapeId="40635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6" sqref="A6"/>
    </sheetView>
  </sheetViews>
  <sheetFormatPr defaultColWidth="9.140625" defaultRowHeight="12.75"/>
  <cols>
    <col min="1" max="16384" width="11.421875" style="0" customWidth="1"/>
  </cols>
  <sheetData>
    <row r="1" ht="23.25">
      <c r="A1" s="4" t="s">
        <v>61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8" spans="2:11" ht="12.75">
      <c r="B8" s="2" t="s">
        <v>10</v>
      </c>
      <c r="H8" s="2" t="s">
        <v>15</v>
      </c>
      <c r="J8" s="2"/>
      <c r="K8" s="2" t="s">
        <v>52</v>
      </c>
    </row>
    <row r="9" spans="1:12" ht="12.75">
      <c r="A9" s="2" t="s">
        <v>36</v>
      </c>
      <c r="B9" t="s">
        <v>0</v>
      </c>
      <c r="C9" t="s">
        <v>1</v>
      </c>
      <c r="D9" t="s">
        <v>2</v>
      </c>
      <c r="E9" t="s">
        <v>3</v>
      </c>
      <c r="F9" t="s">
        <v>46</v>
      </c>
      <c r="G9" t="s">
        <v>44</v>
      </c>
      <c r="H9" t="s">
        <v>3</v>
      </c>
      <c r="I9">
        <v>370</v>
      </c>
      <c r="K9" t="s">
        <v>53</v>
      </c>
      <c r="L9">
        <v>10</v>
      </c>
    </row>
    <row r="10" spans="1:11" ht="12.75">
      <c r="A10">
        <v>1</v>
      </c>
      <c r="B10">
        <f>C10+D10+E10+F10-G10</f>
        <v>1521.2895377128955</v>
      </c>
      <c r="C10">
        <f>B13</f>
        <v>692.6867396593674</v>
      </c>
      <c r="D10">
        <f>I10</f>
        <v>250</v>
      </c>
      <c r="E10">
        <f>I9</f>
        <v>370</v>
      </c>
      <c r="F10">
        <f>I13</f>
        <v>630</v>
      </c>
      <c r="G10">
        <f>B19</f>
        <v>421.397201946472</v>
      </c>
      <c r="H10" t="s">
        <v>2</v>
      </c>
      <c r="I10">
        <v>250</v>
      </c>
      <c r="K10" t="s">
        <v>54</v>
      </c>
    </row>
    <row r="11" spans="8:11" ht="12.75">
      <c r="H11" t="s">
        <v>4</v>
      </c>
      <c r="I11">
        <v>20</v>
      </c>
      <c r="K11" t="s">
        <v>55</v>
      </c>
    </row>
    <row r="12" spans="1:12" ht="12.75">
      <c r="A12" s="2" t="s">
        <v>37</v>
      </c>
      <c r="B12" t="s">
        <v>1</v>
      </c>
      <c r="C12" t="s">
        <v>4</v>
      </c>
      <c r="D12" t="s">
        <v>5</v>
      </c>
      <c r="E12" t="s">
        <v>0</v>
      </c>
      <c r="F12" t="s">
        <v>8</v>
      </c>
      <c r="H12" t="s">
        <v>6</v>
      </c>
      <c r="I12">
        <v>30</v>
      </c>
      <c r="K12" t="s">
        <v>57</v>
      </c>
      <c r="L12">
        <v>10</v>
      </c>
    </row>
    <row r="13" spans="1:11" ht="12.75">
      <c r="A13">
        <v>2</v>
      </c>
      <c r="B13">
        <f>C13+D13*(E13-F13)</f>
        <v>692.6867396593674</v>
      </c>
      <c r="C13">
        <f>I11</f>
        <v>20</v>
      </c>
      <c r="D13">
        <f>I14</f>
        <v>0.65</v>
      </c>
      <c r="E13">
        <f>B23</f>
        <v>1521.2895377128953</v>
      </c>
      <c r="F13">
        <f>B16</f>
        <v>486.38686131386856</v>
      </c>
      <c r="H13" t="s">
        <v>46</v>
      </c>
      <c r="I13">
        <v>630</v>
      </c>
      <c r="K13" t="s">
        <v>56</v>
      </c>
    </row>
    <row r="14" spans="8:9" ht="12.75">
      <c r="H14" s="1" t="s">
        <v>5</v>
      </c>
      <c r="I14">
        <v>0.65</v>
      </c>
    </row>
    <row r="15" spans="1:9" ht="12.75">
      <c r="A15" s="2" t="s">
        <v>38</v>
      </c>
      <c r="B15" t="s">
        <v>8</v>
      </c>
      <c r="C15" t="s">
        <v>6</v>
      </c>
      <c r="D15" t="s">
        <v>7</v>
      </c>
      <c r="E15" t="s">
        <v>0</v>
      </c>
      <c r="H15" t="s">
        <v>7</v>
      </c>
      <c r="I15">
        <v>0.3</v>
      </c>
    </row>
    <row r="16" spans="1:9" ht="12.75">
      <c r="A16">
        <v>3</v>
      </c>
      <c r="B16">
        <f>C16+D16*E16</f>
        <v>486.38686131386856</v>
      </c>
      <c r="C16">
        <f>I12</f>
        <v>30</v>
      </c>
      <c r="D16">
        <f>I15</f>
        <v>0.3</v>
      </c>
      <c r="E16">
        <f>B23</f>
        <v>1521.2895377128953</v>
      </c>
      <c r="H16" t="s">
        <v>45</v>
      </c>
      <c r="I16">
        <v>0.277</v>
      </c>
    </row>
    <row r="18" spans="1:5" ht="12.75">
      <c r="A18" s="2" t="s">
        <v>43</v>
      </c>
      <c r="B18" t="s">
        <v>44</v>
      </c>
      <c r="D18" t="s">
        <v>45</v>
      </c>
      <c r="E18" t="s">
        <v>0</v>
      </c>
    </row>
    <row r="19" spans="1:5" ht="12.75">
      <c r="A19">
        <v>4</v>
      </c>
      <c r="B19">
        <f>D19*E19</f>
        <v>421.397201946472</v>
      </c>
      <c r="D19">
        <v>0.277</v>
      </c>
      <c r="E19">
        <f>B23</f>
        <v>1521.2895377128953</v>
      </c>
    </row>
    <row r="20" spans="10:12" ht="12.75">
      <c r="J20" s="2" t="s">
        <v>58</v>
      </c>
      <c r="K20" s="2" t="s">
        <v>59</v>
      </c>
      <c r="L20" s="2" t="s">
        <v>60</v>
      </c>
    </row>
    <row r="21" spans="9:12" ht="12.75">
      <c r="I21" t="s">
        <v>0</v>
      </c>
      <c r="J21" s="5">
        <f>B23</f>
        <v>1521.2895377128953</v>
      </c>
      <c r="K21" s="5">
        <f>B23+(1/(1-I14*(1-I15)+I16))*(L11-I14*L12+L9+L10+L13)</f>
        <v>1525.5474452554743</v>
      </c>
      <c r="L21" s="5">
        <f>K21-J21</f>
        <v>4.257907542579005</v>
      </c>
    </row>
    <row r="22" spans="1:12" ht="12.75">
      <c r="A22" s="2" t="s">
        <v>14</v>
      </c>
      <c r="B22" t="s">
        <v>0</v>
      </c>
      <c r="I22" t="s">
        <v>8</v>
      </c>
      <c r="J22" s="5">
        <f>I12+I15*J21</f>
        <v>486.38686131386856</v>
      </c>
      <c r="K22" s="5">
        <f>I12+I15*K21+L12</f>
        <v>497.6642335766423</v>
      </c>
      <c r="L22" s="5">
        <f aca="true" t="shared" si="0" ref="L22:L27">K22-J22</f>
        <v>11.277372262773724</v>
      </c>
    </row>
    <row r="23" spans="1:12" ht="12.75">
      <c r="A23">
        <v>5</v>
      </c>
      <c r="B23">
        <f>(1/(1-I14*(1-I15)+I16))*(I11-I14*I12+I10+I9+I13)</f>
        <v>1521.2895377128953</v>
      </c>
      <c r="I23" t="s">
        <v>1</v>
      </c>
      <c r="J23" s="5">
        <f>I11+I14*(J21-J22)</f>
        <v>692.6867396593674</v>
      </c>
      <c r="K23" s="5">
        <f>I11+I14*(K21-K22)+L11</f>
        <v>688.1240875912408</v>
      </c>
      <c r="L23" s="5">
        <f t="shared" si="0"/>
        <v>-4.562652068126567</v>
      </c>
    </row>
    <row r="24" spans="1:12" ht="12.75">
      <c r="A24" s="2" t="s">
        <v>18</v>
      </c>
      <c r="B24" t="s">
        <v>19</v>
      </c>
      <c r="C24" t="s">
        <v>9</v>
      </c>
      <c r="D24" t="s">
        <v>20</v>
      </c>
      <c r="E24" t="s">
        <v>21</v>
      </c>
      <c r="I24" t="s">
        <v>44</v>
      </c>
      <c r="J24" s="5">
        <f>I16*J21</f>
        <v>421.397201946472</v>
      </c>
      <c r="K24" s="5">
        <f>I16*K21</f>
        <v>422.5766423357664</v>
      </c>
      <c r="L24" s="5">
        <f t="shared" si="0"/>
        <v>1.1794403892943706</v>
      </c>
    </row>
    <row r="25" spans="1:12" ht="12.75">
      <c r="A25">
        <v>6</v>
      </c>
      <c r="B25">
        <f>C25+D25-E25</f>
        <v>283.602798053528</v>
      </c>
      <c r="C25">
        <f>B29</f>
        <v>208.60279805352798</v>
      </c>
      <c r="D25">
        <f>I10+40</f>
        <v>290</v>
      </c>
      <c r="E25">
        <v>215</v>
      </c>
      <c r="I25" t="s">
        <v>23</v>
      </c>
      <c r="J25" s="5">
        <f>J22-I9+E27</f>
        <v>141.38686131386856</v>
      </c>
      <c r="K25" s="5">
        <f>K22-I9-L9+25</f>
        <v>142.6642335766423</v>
      </c>
      <c r="L25" s="5">
        <f t="shared" si="0"/>
        <v>1.2773722627737243</v>
      </c>
    </row>
    <row r="26" spans="1:12" ht="12.75">
      <c r="A26" s="2" t="s">
        <v>22</v>
      </c>
      <c r="B26" t="s">
        <v>23</v>
      </c>
      <c r="C26" t="s">
        <v>8</v>
      </c>
      <c r="D26" t="s">
        <v>3</v>
      </c>
      <c r="E26" t="s">
        <v>28</v>
      </c>
      <c r="I26" t="s">
        <v>9</v>
      </c>
      <c r="J26" s="5">
        <f>I13-J24</f>
        <v>208.60279805352798</v>
      </c>
      <c r="K26" s="5">
        <f>I13+L13-K24</f>
        <v>207.4233576642336</v>
      </c>
      <c r="L26" s="5">
        <f t="shared" si="0"/>
        <v>-1.1794403892943706</v>
      </c>
    </row>
    <row r="27" spans="1:12" ht="12.75">
      <c r="A27">
        <v>7</v>
      </c>
      <c r="B27">
        <f>C27-D27+E27</f>
        <v>141.38686131386856</v>
      </c>
      <c r="C27">
        <f>B16</f>
        <v>486.38686131386856</v>
      </c>
      <c r="D27">
        <f>I9</f>
        <v>370</v>
      </c>
      <c r="E27">
        <v>25</v>
      </c>
      <c r="I27" t="s">
        <v>19</v>
      </c>
      <c r="J27" s="5">
        <f>J26+I10+40-215</f>
        <v>283.602798053528</v>
      </c>
      <c r="K27" s="5">
        <f>K26+I10+L10+40-215</f>
        <v>282.4233576642336</v>
      </c>
      <c r="L27" s="5">
        <f t="shared" si="0"/>
        <v>-1.1794403892943706</v>
      </c>
    </row>
    <row r="28" spans="1:4" ht="12.75">
      <c r="A28" s="2" t="s">
        <v>41</v>
      </c>
      <c r="B28" t="s">
        <v>9</v>
      </c>
      <c r="C28" t="s">
        <v>46</v>
      </c>
      <c r="D28" t="s">
        <v>44</v>
      </c>
    </row>
    <row r="29" spans="2:4" ht="12.75">
      <c r="B29">
        <f>C29-D29</f>
        <v>208.60279805352798</v>
      </c>
      <c r="C29">
        <v>630</v>
      </c>
      <c r="D29">
        <f>B19</f>
        <v>421.397201946472</v>
      </c>
    </row>
    <row r="30" ht="12.75">
      <c r="A30" s="1"/>
    </row>
    <row r="31" ht="12.75">
      <c r="A31" s="2" t="s">
        <v>31</v>
      </c>
    </row>
    <row r="32" spans="1:2" ht="12.75">
      <c r="A32">
        <v>1</v>
      </c>
      <c r="B32" t="s">
        <v>48</v>
      </c>
    </row>
    <row r="33" spans="1:2" ht="12.75">
      <c r="A33">
        <v>2</v>
      </c>
      <c r="B33" t="s">
        <v>16</v>
      </c>
    </row>
    <row r="34" spans="1:2" ht="12.75">
      <c r="A34">
        <v>3</v>
      </c>
      <c r="B34" t="s">
        <v>17</v>
      </c>
    </row>
    <row r="35" spans="1:2" ht="12.75">
      <c r="A35">
        <v>4</v>
      </c>
      <c r="B35" t="s">
        <v>47</v>
      </c>
    </row>
    <row r="36" ht="12.75">
      <c r="G36" t="s">
        <v>62</v>
      </c>
    </row>
    <row r="37" ht="12.75">
      <c r="A37" t="s">
        <v>14</v>
      </c>
    </row>
    <row r="38" ht="12.75">
      <c r="A38">
        <v>5</v>
      </c>
    </row>
  </sheetData>
  <printOptions/>
  <pageMargins left="0.75" right="0.75" top="1" bottom="1" header="0.5" footer="0.5"/>
  <pageSetup orientation="portrait" paperSize="9"/>
  <legacyDrawing r:id="rId3"/>
  <oleObjects>
    <oleObject progId="Equation.DSMT4" shapeId="4082831" r:id="rId1"/>
    <oleObject progId="Equation.DSMT4" shapeId="4208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sholden</cp:lastModifiedBy>
  <dcterms:created xsi:type="dcterms:W3CDTF">2003-10-15T19:01:10Z</dcterms:created>
  <dcterms:modified xsi:type="dcterms:W3CDTF">2004-02-18T10:12:39Z</dcterms:modified>
  <cp:category/>
  <cp:version/>
  <cp:contentType/>
  <cp:contentStatus/>
</cp:coreProperties>
</file>